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WATER_OP\DAM SAFETY\Website\Website 2021\PROGRAM TECHNICAL NOTES\Technical Notes\Technical Note 1\"/>
    </mc:Choice>
  </mc:AlternateContent>
  <xr:revisionPtr revIDLastSave="0" documentId="13_ncr:1_{4BB3CAA1-EA3D-4A5E-B32E-5A707440FC8B}" xr6:coauthVersionLast="45" xr6:coauthVersionMax="45" xr10:uidLastSave="{00000000-0000-0000-0000-000000000000}"/>
  <bookViews>
    <workbookView xWindow="4560" yWindow="2955" windowWidth="22020" windowHeight="13185" tabRatio="704" firstSheet="2" activeTab="4" xr2:uid="{00000000-000D-0000-FFFF-FFFF00000000}"/>
  </bookViews>
  <sheets>
    <sheet name="START HERE Intro-Purpose" sheetId="7" r:id="rId1"/>
    <sheet name="Step 1 - Basin Size &amp; Location" sheetId="8" r:id="rId2"/>
    <sheet name="Step 2 - Dimensionless Depth" sheetId="5" r:id="rId3"/>
    <sheet name="Step 3 - Mean Annual Precip" sheetId="9" r:id="rId4"/>
    <sheet name="Step 4 - Mean Storm Depth"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9" l="1"/>
  <c r="B11" i="9"/>
  <c r="E10" i="8" l="1"/>
  <c r="F33" i="2" l="1"/>
  <c r="F32" i="2"/>
  <c r="F31" i="2"/>
  <c r="F30" i="2"/>
  <c r="F29" i="2"/>
  <c r="F28" i="2"/>
  <c r="F27" i="2"/>
  <c r="F26" i="2"/>
  <c r="F25" i="2"/>
  <c r="F24" i="2"/>
  <c r="F23" i="2"/>
  <c r="F22" i="2"/>
  <c r="F21" i="2"/>
  <c r="F20" i="2"/>
  <c r="F19" i="2"/>
  <c r="F18" i="2"/>
  <c r="F17" i="2"/>
  <c r="F16" i="2"/>
  <c r="F15" i="2"/>
  <c r="F14" i="2"/>
  <c r="C33" i="2" l="1"/>
  <c r="C32" i="2"/>
  <c r="C31" i="2"/>
  <c r="C30" i="2"/>
  <c r="C29" i="2"/>
  <c r="C28" i="2"/>
  <c r="C27" i="2"/>
  <c r="C26" i="2"/>
  <c r="C25" i="2"/>
  <c r="C24" i="2"/>
  <c r="C23" i="2"/>
  <c r="C22" i="2"/>
  <c r="C21" i="2"/>
  <c r="C20" i="2"/>
  <c r="C19" i="2"/>
  <c r="C18" i="2"/>
  <c r="C17" i="2"/>
  <c r="C16" i="2"/>
  <c r="C15" i="2"/>
  <c r="C14" i="2"/>
  <c r="E42" i="5"/>
  <c r="E32" i="5"/>
  <c r="J14" i="2" l="1"/>
  <c r="J30" i="2"/>
  <c r="J18" i="2"/>
  <c r="J22" i="2"/>
  <c r="J26" i="2"/>
  <c r="J15" i="2"/>
  <c r="J19" i="2"/>
  <c r="J23" i="2"/>
  <c r="J27" i="2"/>
  <c r="J31" i="2"/>
  <c r="J16" i="2"/>
  <c r="J20" i="2"/>
  <c r="J24" i="2"/>
  <c r="J28" i="2"/>
  <c r="J32" i="2"/>
  <c r="J17" i="2"/>
  <c r="J21" i="2"/>
  <c r="J29" i="2"/>
  <c r="J33" i="2"/>
  <c r="H25" i="2"/>
  <c r="J25" i="2"/>
  <c r="G14" i="2"/>
  <c r="F56" i="8"/>
  <c r="D33" i="2" s="1"/>
  <c r="K33" i="2" s="1"/>
  <c r="F55" i="8"/>
  <c r="D32" i="2" s="1"/>
  <c r="K32" i="2" s="1"/>
  <c r="F54" i="8"/>
  <c r="D31" i="2" s="1"/>
  <c r="K31" i="2" s="1"/>
  <c r="F53" i="8"/>
  <c r="D30" i="2" s="1"/>
  <c r="K30" i="2" s="1"/>
  <c r="F52" i="8"/>
  <c r="D29" i="2" s="1"/>
  <c r="K29" i="2" s="1"/>
  <c r="F51" i="8"/>
  <c r="D28" i="2" s="1"/>
  <c r="K28" i="2" s="1"/>
  <c r="F50" i="8"/>
  <c r="D27" i="2" s="1"/>
  <c r="K27" i="2" s="1"/>
  <c r="F49" i="8"/>
  <c r="D26" i="2" s="1"/>
  <c r="K26" i="2" s="1"/>
  <c r="F48" i="8"/>
  <c r="D25" i="2" s="1"/>
  <c r="K25" i="2" s="1"/>
  <c r="F47" i="8"/>
  <c r="D24" i="2" s="1"/>
  <c r="H56" i="8"/>
  <c r="E33" i="2" s="1"/>
  <c r="H55" i="8"/>
  <c r="E32" i="2" s="1"/>
  <c r="H54" i="8"/>
  <c r="E31" i="2" s="1"/>
  <c r="H53" i="8"/>
  <c r="E30" i="2" s="1"/>
  <c r="H52" i="8"/>
  <c r="E29" i="2" s="1"/>
  <c r="H51" i="8"/>
  <c r="E28" i="2" s="1"/>
  <c r="H50" i="8"/>
  <c r="E27" i="2" s="1"/>
  <c r="H49" i="8"/>
  <c r="E26" i="2" s="1"/>
  <c r="H48" i="8"/>
  <c r="E25" i="2" s="1"/>
  <c r="H47" i="8"/>
  <c r="E24" i="2" s="1"/>
  <c r="H46" i="8"/>
  <c r="E23" i="2" s="1"/>
  <c r="H45" i="8"/>
  <c r="E22" i="2" s="1"/>
  <c r="H44" i="8"/>
  <c r="E21" i="2" s="1"/>
  <c r="H43" i="8"/>
  <c r="E20" i="2" s="1"/>
  <c r="H42" i="8"/>
  <c r="E19" i="2" s="1"/>
  <c r="H41" i="8"/>
  <c r="E18" i="2" s="1"/>
  <c r="H40" i="8"/>
  <c r="E17" i="2" s="1"/>
  <c r="H39" i="8"/>
  <c r="E16" i="2" s="1"/>
  <c r="H38" i="8"/>
  <c r="E15" i="2" s="1"/>
  <c r="H37" i="8"/>
  <c r="E14" i="2" s="1"/>
  <c r="F46" i="8"/>
  <c r="D23" i="2" s="1"/>
  <c r="K23" i="2" s="1"/>
  <c r="F45" i="8"/>
  <c r="D22" i="2" s="1"/>
  <c r="K22" i="2" s="1"/>
  <c r="F44" i="8"/>
  <c r="D21" i="2" s="1"/>
  <c r="K21" i="2" s="1"/>
  <c r="F43" i="8"/>
  <c r="D20" i="2" s="1"/>
  <c r="K20" i="2" s="1"/>
  <c r="F42" i="8"/>
  <c r="D19" i="2" s="1"/>
  <c r="K19" i="2" s="1"/>
  <c r="F41" i="8"/>
  <c r="D18" i="2" s="1"/>
  <c r="K18" i="2" s="1"/>
  <c r="F40" i="8"/>
  <c r="D17" i="2" s="1"/>
  <c r="K17" i="2" s="1"/>
  <c r="F39" i="8"/>
  <c r="D16" i="2" s="1"/>
  <c r="K16" i="2" s="1"/>
  <c r="F38" i="8"/>
  <c r="D15" i="2" s="1"/>
  <c r="K15" i="2" s="1"/>
  <c r="F37" i="8"/>
  <c r="D14" i="2" s="1"/>
  <c r="B33" i="2"/>
  <c r="B32" i="2"/>
  <c r="B31" i="2"/>
  <c r="B30" i="2"/>
  <c r="B29" i="2"/>
  <c r="B28" i="2"/>
  <c r="B27" i="2"/>
  <c r="B26" i="2"/>
  <c r="B25" i="2"/>
  <c r="B24" i="2"/>
  <c r="B23" i="2"/>
  <c r="B22" i="2"/>
  <c r="B21" i="2"/>
  <c r="B20" i="2"/>
  <c r="B19" i="2"/>
  <c r="B18" i="2"/>
  <c r="B17" i="2"/>
  <c r="B16" i="2"/>
  <c r="B15" i="2"/>
  <c r="B14" i="2"/>
  <c r="I14" i="2" l="1"/>
  <c r="G32" i="2"/>
  <c r="I33" i="2"/>
  <c r="H33" i="2"/>
  <c r="G33" i="2"/>
  <c r="H14" i="2"/>
  <c r="G31" i="2"/>
  <c r="I32" i="2"/>
  <c r="I31" i="2"/>
  <c r="H32" i="2"/>
  <c r="H31" i="2"/>
  <c r="E22" i="5"/>
  <c r="I15" i="2"/>
  <c r="I16" i="2"/>
  <c r="I17" i="2"/>
  <c r="I18" i="2"/>
  <c r="I19" i="2"/>
  <c r="I20" i="2"/>
  <c r="I21" i="2"/>
  <c r="I22" i="2"/>
  <c r="I23" i="2"/>
  <c r="I24" i="2"/>
  <c r="I25" i="2"/>
  <c r="I26" i="2"/>
  <c r="I27" i="2"/>
  <c r="I28" i="2"/>
  <c r="I29" i="2"/>
  <c r="I30" i="2"/>
  <c r="H15" i="2"/>
  <c r="H16" i="2"/>
  <c r="H17" i="2"/>
  <c r="H18" i="2"/>
  <c r="H19" i="2"/>
  <c r="H20" i="2"/>
  <c r="H21" i="2"/>
  <c r="H22" i="2"/>
  <c r="H23" i="2"/>
  <c r="H24" i="2"/>
  <c r="H26" i="2"/>
  <c r="H27" i="2"/>
  <c r="H28" i="2"/>
  <c r="H29" i="2"/>
  <c r="H30" i="2"/>
  <c r="G16" i="2"/>
  <c r="G17" i="2"/>
  <c r="G18" i="2"/>
  <c r="G19" i="2"/>
  <c r="G20" i="2"/>
  <c r="G21" i="2"/>
  <c r="G22" i="2"/>
  <c r="G23" i="2"/>
  <c r="G24" i="2"/>
  <c r="G25" i="2"/>
  <c r="G26" i="2"/>
  <c r="G27" i="2"/>
  <c r="G28" i="2"/>
  <c r="G29" i="2"/>
  <c r="G30" i="2"/>
  <c r="G15" i="2"/>
  <c r="K24" i="2" l="1"/>
  <c r="K14" i="2"/>
  <c r="K36" i="2" s="1"/>
  <c r="K38" i="2" l="1"/>
</calcChain>
</file>

<file path=xl/sharedStrings.xml><?xml version="1.0" encoding="utf-8"?>
<sst xmlns="http://schemas.openxmlformats.org/spreadsheetml/2006/main" count="114" uniqueCount="90">
  <si>
    <t>MAP</t>
  </si>
  <si>
    <t>Depth (in)</t>
  </si>
  <si>
    <t>Area adjustment factor</t>
  </si>
  <si>
    <r>
      <t>P</t>
    </r>
    <r>
      <rPr>
        <b/>
        <vertAlign val="subscript"/>
        <sz val="10"/>
        <rFont val="Arial"/>
        <family val="2"/>
      </rPr>
      <t>max</t>
    </r>
    <r>
      <rPr>
        <b/>
        <sz val="10"/>
        <rFont val="Arial"/>
        <family val="2"/>
      </rPr>
      <t>2</t>
    </r>
  </si>
  <si>
    <r>
      <t>P</t>
    </r>
    <r>
      <rPr>
        <b/>
        <vertAlign val="subscript"/>
        <sz val="10"/>
        <rFont val="Arial"/>
        <family val="2"/>
      </rPr>
      <t>max</t>
    </r>
    <r>
      <rPr>
        <b/>
        <sz val="10"/>
        <rFont val="Arial"/>
        <family val="2"/>
      </rPr>
      <t>6</t>
    </r>
  </si>
  <si>
    <r>
      <t>P</t>
    </r>
    <r>
      <rPr>
        <b/>
        <vertAlign val="subscript"/>
        <sz val="10"/>
        <rFont val="Arial"/>
        <family val="2"/>
      </rPr>
      <t>max</t>
    </r>
    <r>
      <rPr>
        <b/>
        <sz val="10"/>
        <rFont val="Arial"/>
        <family val="2"/>
      </rPr>
      <t>24</t>
    </r>
  </si>
  <si>
    <t>NOTE:</t>
  </si>
  <si>
    <t>Region</t>
  </si>
  <si>
    <r>
      <rPr>
        <b/>
        <sz val="10"/>
        <rFont val="Arial"/>
        <family val="2"/>
      </rPr>
      <t>t</t>
    </r>
    <r>
      <rPr>
        <vertAlign val="subscript"/>
        <sz val="10"/>
        <rFont val="Arial"/>
        <family val="2"/>
      </rPr>
      <t>(2, 6, 24)   =</t>
    </r>
  </si>
  <si>
    <t>Input storm duration (in hrs) to be used</t>
  </si>
  <si>
    <t>Dimensionless Depth</t>
  </si>
  <si>
    <t>Input region 1, 2, or 3</t>
  </si>
  <si>
    <t>Storm Event   =</t>
  </si>
  <si>
    <t>q(F)   =</t>
  </si>
  <si>
    <t xml:space="preserve">It is a step-by-step procedure for calculating storm depths and durations for large (infrequent) precipitation events. The procedures in this section are taken from the methods </t>
  </si>
  <si>
    <t>Step-by-Step Procedures for Montana Dam Safety Technical Note 1, Determination of the Inflow Design Flood for High Hazard Dams in Montana (2019)</t>
  </si>
  <si>
    <t>Introduction and Purpose</t>
  </si>
  <si>
    <t>The intent is to somewhat streamline the process for determining depths and durations of large precipitation events and to give the reader a better understanding of how the calculations are performed.</t>
  </si>
  <si>
    <t>To start, the user needs to know:</t>
  </si>
  <si>
    <t xml:space="preserve">4. The storm duration in hours. If the storm duration is not known but the goal of the analysis is to determine the maximum surface runoff of the storm, then several storm durations may be analyzed.  </t>
  </si>
  <si>
    <t xml:space="preserve">1. The geographic location of the drainage basin.  </t>
  </si>
  <si>
    <t>3. The recurrence interval of the storm (i.e., 500-year return interval).</t>
  </si>
  <si>
    <t xml:space="preserve">2. The point on the main stem of the basin that defines the drainage area upstream.  </t>
  </si>
  <si>
    <t>Step 1 - Determining Basin Size and Location Relative to Tech Note 1</t>
  </si>
  <si>
    <t>Point in Basin</t>
  </si>
  <si>
    <t>Latitude (decimal)</t>
  </si>
  <si>
    <t>LAT (latitude minus 40)</t>
  </si>
  <si>
    <t>Longitude (decimal)</t>
  </si>
  <si>
    <t>Size</t>
  </si>
  <si>
    <t>Basins are to be measured for size in square miles.</t>
  </si>
  <si>
    <t>Methods to accomplish this:</t>
  </si>
  <si>
    <t>1. Digital tools for delineating basin and having the size automatically determined (AutoCAD®, Google Earth®, other digital tools.</t>
  </si>
  <si>
    <t>3. Planimeter (ask an engineer over the age of 40 - they will know)</t>
  </si>
  <si>
    <t>Location</t>
  </si>
  <si>
    <t>Latitude ranges from about 44 to 49 degrees.The user is required to convert latitude and longitude  from degrees, minutes,</t>
  </si>
  <si>
    <t>seconds format to decimal format.</t>
  </si>
  <si>
    <t>For smaller basins, one location point near the centroid of the drainage area is adequate.</t>
  </si>
  <si>
    <t xml:space="preserve">For larger basins, the user may want to use multiple points to provide a more even distribution of points </t>
  </si>
  <si>
    <t>representing locations in which mean annual precipitation and mean storm depths are determined.</t>
  </si>
  <si>
    <t>LONG (longitude minus 100)</t>
  </si>
  <si>
    <t>Determine the region in which the drainage basin is located.</t>
  </si>
  <si>
    <t>Use Plate 1 (Locations of annual-maxima precipitation stations) of WRIR 97-4004.</t>
  </si>
  <si>
    <t>If the basin happens to overlap into two regions, determine locations of basin in each region (see table below).</t>
  </si>
  <si>
    <t>Determine the location of points in the basin in latitude and longitude. In Montana, longitude ranges from about 104 to 116 degrees.</t>
  </si>
  <si>
    <r>
      <t xml:space="preserve">User enters in the </t>
    </r>
    <r>
      <rPr>
        <b/>
        <sz val="10"/>
        <color rgb="FF92D050"/>
        <rFont val="Arial"/>
        <family val="2"/>
      </rPr>
      <t>green</t>
    </r>
    <r>
      <rPr>
        <sz val="10"/>
        <rFont val="Arial"/>
        <family val="2"/>
      </rPr>
      <t xml:space="preserve"> cells only.</t>
    </r>
  </si>
  <si>
    <t>Step 2 - Determining Dimensionless Storm Depths</t>
  </si>
  <si>
    <t xml:space="preserve">Knowing the region, storm duration, and the storm recurrence interval, determine the dimensionless storm depth </t>
  </si>
  <si>
    <t>The following information is taken from Equation 2 (page 10) and Table 9 (page 17) of WRIR 97-4004.</t>
  </si>
  <si>
    <t>*This is an unprotected sheet with formulas. Green cells are for user input; referenced table is included below for convenience.</t>
  </si>
  <si>
    <t>OR</t>
  </si>
  <si>
    <t>Mean Annual Precipitation (in)</t>
  </si>
  <si>
    <t>Step 3 - Mean Annual Precipitation</t>
  </si>
  <si>
    <t>Determine the mean annual precipitation for the basin using Plate 2 (Mean annual precipitation in Montana) of WRIR 97-4004.</t>
  </si>
  <si>
    <t>Step 4 - Mean Storm Depth</t>
  </si>
  <si>
    <t>Using a grid pattern is recommended to provide even coverage of the basin, without intentional bias.</t>
  </si>
  <si>
    <t>*</t>
  </si>
  <si>
    <t>Storm duration (hrs) from Step 2</t>
  </si>
  <si>
    <t>LAT</t>
  </si>
  <si>
    <t>LONG</t>
  </si>
  <si>
    <t>Mean Storm</t>
  </si>
  <si>
    <t>From Table 11</t>
  </si>
  <si>
    <t>From Figure 19 ----&gt;</t>
  </si>
  <si>
    <t>&lt;----- REGION 1 DIMENSIONLESS STORM DEPTH*</t>
  </si>
  <si>
    <t>&lt;----- REGION 2 DIMENSIONLESS STORM DEPTH*</t>
  </si>
  <si>
    <t>&lt;----- REGION 3 DIMENSIONLESS STORM DEPTH*</t>
  </si>
  <si>
    <t>FOR REGION 1:</t>
  </si>
  <si>
    <t>FOR REGION 2:</t>
  </si>
  <si>
    <t>FOR REGION 3:</t>
  </si>
  <si>
    <t xml:space="preserve">REGION 1 DIMENSIONLESS STORM DEPTH = </t>
  </si>
  <si>
    <t xml:space="preserve">REGION 2 DIMENSIONLESS STORM DEPTH = </t>
  </si>
  <si>
    <t xml:space="preserve">REGION 3 DIMENSIONLESS STORM DEPTH = </t>
  </si>
  <si>
    <t>Use Figures 12 - 17 below to estimate the dimensionless storm depth for the regions needed.</t>
  </si>
  <si>
    <t>For basins in two regions, make sure the storm duration is the same in regions needed.</t>
  </si>
  <si>
    <t>For regions not being considered, delete the storm duration value in that region (the appropriate q(F) value should be zero).</t>
  </si>
  <si>
    <t xml:space="preserve">  </t>
  </si>
  <si>
    <t>square miles</t>
  </si>
  <si>
    <t>Basin mean storm depth (in)</t>
  </si>
  <si>
    <t>Total Drainage Basin Size =</t>
  </si>
  <si>
    <t>For drainage basins that overlap into two regions, enter the drainage area in each region in the table below.</t>
  </si>
  <si>
    <t>If the drainage basin is located in two regions, enter the area and location points in both regions.</t>
  </si>
  <si>
    <t>Avg at site storm depth, weighted for subbasin sizes (in)</t>
  </si>
  <si>
    <t>Subbasin Area in Region        (sq mi)</t>
  </si>
  <si>
    <t>2. Using StreamStats® (USGS)</t>
  </si>
  <si>
    <r>
      <t xml:space="preserve">This document is a companion to Section 7.1 of Montana Dam Safety Program’s </t>
    </r>
    <r>
      <rPr>
        <i/>
        <sz val="10"/>
        <rFont val="Arial"/>
        <family val="2"/>
      </rPr>
      <t>Technical Note 1, Determination of the Inflow Design Flood for High Hazard Dams in Montana</t>
    </r>
    <r>
      <rPr>
        <sz val="10"/>
        <rFont val="Arial"/>
        <family val="2"/>
      </rPr>
      <t xml:space="preserve">. </t>
    </r>
  </si>
  <si>
    <r>
      <t xml:space="preserve">outlined in the United States Geological Survey (USGS) publication </t>
    </r>
    <r>
      <rPr>
        <i/>
        <sz val="10"/>
        <rFont val="Arial"/>
        <family val="2"/>
      </rPr>
      <t>Water-Resources Investigations Report (WRIR) 97-4004, Regional Analysis of Annual Precipitation Maxima</t>
    </r>
    <r>
      <rPr>
        <sz val="10"/>
        <rFont val="Arial"/>
        <family val="2"/>
      </rPr>
      <t xml:space="preserve"> </t>
    </r>
  </si>
  <si>
    <r>
      <rPr>
        <i/>
        <sz val="10"/>
        <rFont val="Arial"/>
        <family val="2"/>
      </rPr>
      <t>in Montana</t>
    </r>
    <r>
      <rPr>
        <sz val="10"/>
        <rFont val="Arial"/>
        <family val="2"/>
      </rPr>
      <t xml:space="preserve">.  This document is developed to give users a detailed procedure in calculating storm depths and durations without the arduous task of reading and fully understanding </t>
    </r>
  </si>
  <si>
    <r>
      <t xml:space="preserve">all the data and methods described in </t>
    </r>
    <r>
      <rPr>
        <i/>
        <sz val="10"/>
        <rFont val="Arial"/>
        <family val="2"/>
      </rPr>
      <t>WRIR 97-4004</t>
    </r>
    <r>
      <rPr>
        <sz val="10"/>
        <rFont val="Arial"/>
        <family val="2"/>
      </rPr>
      <t xml:space="preserve">, along with providing hints and explanations by experienced users which are not fully explained in </t>
    </r>
    <r>
      <rPr>
        <i/>
        <sz val="10"/>
        <rFont val="Arial"/>
        <family val="2"/>
      </rPr>
      <t>WRIR 97-4004</t>
    </r>
    <r>
      <rPr>
        <sz val="10"/>
        <rFont val="Arial"/>
        <family val="2"/>
      </rPr>
      <t>.</t>
    </r>
  </si>
  <si>
    <r>
      <t xml:space="preserve">The methods presented are in the order of completion to come to a numerical solution. All steps come from </t>
    </r>
    <r>
      <rPr>
        <i/>
        <sz val="10"/>
        <rFont val="Arial"/>
        <family val="2"/>
      </rPr>
      <t>WRIR 97-4004</t>
    </r>
    <r>
      <rPr>
        <sz val="10"/>
        <rFont val="Arial"/>
        <family val="2"/>
      </rPr>
      <t>.</t>
    </r>
  </si>
  <si>
    <t>Cautions</t>
  </si>
  <si>
    <t>This spreadsheet is unprotected. There are no security measures for this spreadsheet or the equations included. Use of this spreadsheet and it's results is the responsibility of the 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</si>
</sst>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8"/>
      <name val="Arial"/>
      <family val="2"/>
    </font>
    <font>
      <b/>
      <sz val="10"/>
      <name val="Arial"/>
      <family val="2"/>
    </font>
    <font>
      <sz val="10"/>
      <name val="Arial"/>
      <family val="2"/>
    </font>
    <font>
      <b/>
      <vertAlign val="subscript"/>
      <sz val="10"/>
      <name val="Arial"/>
      <family val="2"/>
    </font>
    <font>
      <vertAlign val="subscript"/>
      <sz val="10"/>
      <name val="Arial"/>
      <family val="2"/>
    </font>
    <font>
      <b/>
      <sz val="12"/>
      <name val="Arial"/>
      <family val="2"/>
    </font>
    <font>
      <sz val="10"/>
      <color rgb="FFFF0000"/>
      <name val="Arial"/>
      <family val="2"/>
    </font>
    <font>
      <sz val="12"/>
      <name val="Arial"/>
      <family val="2"/>
    </font>
    <font>
      <b/>
      <sz val="10"/>
      <color rgb="FF92D050"/>
      <name val="Arial"/>
      <family val="2"/>
    </font>
    <font>
      <u/>
      <sz val="10"/>
      <color theme="10"/>
      <name val="Arial"/>
      <family val="2"/>
    </font>
    <font>
      <i/>
      <sz val="10"/>
      <name val="Arial"/>
      <family val="2"/>
    </font>
    <font>
      <b/>
      <u/>
      <sz val="10"/>
      <name val="Arial"/>
      <family val="2"/>
    </font>
  </fonts>
  <fills count="3">
    <fill>
      <patternFill patternType="none"/>
    </fill>
    <fill>
      <patternFill patternType="gray125"/>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20">
    <xf numFmtId="0" fontId="0" fillId="0" borderId="0" xfId="0"/>
    <xf numFmtId="2" fontId="0" fillId="0" borderId="0" xfId="0" applyNumberFormat="1"/>
    <xf numFmtId="0" fontId="2" fillId="0" borderId="0" xfId="0" applyFont="1"/>
    <xf numFmtId="2" fontId="3" fillId="0" borderId="0" xfId="0" applyNumberFormat="1" applyFont="1"/>
    <xf numFmtId="0" fontId="3" fillId="0" borderId="0" xfId="0" applyFont="1"/>
    <xf numFmtId="0" fontId="7" fillId="0" borderId="0" xfId="0" applyFont="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3" fillId="0" borderId="0" xfId="0" applyFont="1" applyFill="1"/>
    <xf numFmtId="0" fontId="3" fillId="0" borderId="0" xfId="0" applyFont="1" applyFill="1" applyAlignment="1">
      <alignment horizontal="right"/>
    </xf>
    <xf numFmtId="0" fontId="7" fillId="0" borderId="0" xfId="0" applyFont="1" applyAlignment="1" applyProtection="1">
      <alignment vertical="center" wrapText="1"/>
      <protection hidden="1"/>
    </xf>
    <xf numFmtId="0" fontId="3"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0" borderId="5" xfId="0" applyBorder="1" applyAlignment="1">
      <alignment horizontal="center" vertical="center"/>
    </xf>
    <xf numFmtId="0" fontId="0" fillId="2" borderId="5" xfId="0" applyFill="1" applyBorder="1" applyAlignment="1">
      <alignment horizontal="center" vertical="center"/>
    </xf>
    <xf numFmtId="0" fontId="0" fillId="0" borderId="12" xfId="0"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 fillId="0" borderId="16" xfId="0" applyFont="1" applyBorder="1"/>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7" xfId="0"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center" vertical="center"/>
    </xf>
    <xf numFmtId="0" fontId="0" fillId="0" borderId="12" xfId="0" applyFill="1" applyBorder="1" applyAlignment="1">
      <alignment horizontal="center" vertical="center"/>
    </xf>
    <xf numFmtId="0" fontId="0" fillId="2" borderId="1" xfId="0" applyFill="1" applyBorder="1"/>
    <xf numFmtId="0" fontId="0" fillId="2" borderId="12" xfId="0" applyFill="1" applyBorder="1"/>
    <xf numFmtId="0" fontId="0" fillId="0" borderId="0" xfId="0" applyBorder="1"/>
    <xf numFmtId="0" fontId="3" fillId="2" borderId="0" xfId="0" applyFont="1" applyFill="1" applyAlignment="1" applyProtection="1">
      <alignment horizontal="center" vertical="center" wrapText="1"/>
      <protection hidden="1"/>
    </xf>
    <xf numFmtId="0" fontId="0" fillId="2" borderId="0" xfId="0" applyFill="1" applyAlignment="1">
      <alignment horizontal="center"/>
    </xf>
    <xf numFmtId="2" fontId="0" fillId="0" borderId="0" xfId="0" applyNumberFormat="1" applyFill="1"/>
    <xf numFmtId="0" fontId="0" fillId="0" borderId="0" xfId="0" applyFill="1"/>
    <xf numFmtId="0" fontId="0" fillId="0" borderId="19" xfId="0" applyBorder="1"/>
    <xf numFmtId="0" fontId="0" fillId="0" borderId="20" xfId="0" applyBorder="1"/>
    <xf numFmtId="0" fontId="3" fillId="0" borderId="19" xfId="0" applyFont="1" applyBorder="1"/>
    <xf numFmtId="0" fontId="8" fillId="0" borderId="4" xfId="0" applyFont="1" applyFill="1" applyBorder="1" applyAlignment="1">
      <alignment horizontal="center"/>
    </xf>
    <xf numFmtId="0" fontId="0" fillId="0" borderId="21" xfId="0" applyBorder="1"/>
    <xf numFmtId="0" fontId="2" fillId="0" borderId="21" xfId="0" applyFont="1" applyBorder="1" applyAlignment="1">
      <alignment horizont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xf numFmtId="0" fontId="0" fillId="2" borderId="13" xfId="0" applyFill="1" applyBorder="1"/>
    <xf numFmtId="0" fontId="3" fillId="0" borderId="0" xfId="0" quotePrefix="1" applyFont="1"/>
    <xf numFmtId="0" fontId="2" fillId="0" borderId="0" xfId="0" applyFont="1" applyFill="1" applyAlignment="1">
      <alignment horizontal="left" wrapText="1"/>
    </xf>
    <xf numFmtId="0" fontId="3" fillId="0" borderId="0" xfId="0" applyFont="1" applyFill="1" applyAlignment="1" applyProtection="1">
      <alignment horizontal="center" vertical="center" wrapText="1"/>
      <protection hidden="1"/>
    </xf>
    <xf numFmtId="0" fontId="2" fillId="0" borderId="0" xfId="0" applyFont="1" applyFill="1"/>
    <xf numFmtId="2" fontId="2" fillId="0" borderId="0" xfId="0" applyNumberFormat="1" applyFont="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2" fontId="2" fillId="0" borderId="27" xfId="0" applyNumberFormat="1" applyFont="1" applyBorder="1" applyAlignment="1">
      <alignment horizont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2" fontId="2" fillId="0" borderId="24" xfId="0" applyNumberFormat="1" applyFont="1" applyBorder="1" applyAlignment="1">
      <alignment horizontal="center"/>
    </xf>
    <xf numFmtId="0" fontId="6" fillId="0" borderId="0" xfId="0" applyFont="1" applyFill="1" applyAlignment="1" applyProtection="1">
      <alignment vertical="top"/>
      <protection locked="0"/>
    </xf>
    <xf numFmtId="2" fontId="2" fillId="0" borderId="3" xfId="0" applyNumberFormat="1" applyFont="1" applyBorder="1" applyAlignment="1">
      <alignment horizontal="center"/>
    </xf>
    <xf numFmtId="2" fontId="3" fillId="0" borderId="7"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2" fontId="3" fillId="0" borderId="0" xfId="0" applyNumberFormat="1" applyFont="1" applyAlignment="1">
      <alignment horizontal="center" vertical="center"/>
    </xf>
    <xf numFmtId="2" fontId="3" fillId="0" borderId="0" xfId="0" applyNumberFormat="1" applyFont="1" applyFill="1" applyAlignment="1">
      <alignment horizontal="center" vertical="center"/>
    </xf>
    <xf numFmtId="2" fontId="3" fillId="2" borderId="0" xfId="0" applyNumberFormat="1" applyFont="1" applyFill="1" applyAlignment="1">
      <alignment horizontal="center" vertical="center"/>
    </xf>
    <xf numFmtId="0" fontId="0" fillId="0" borderId="31" xfId="0" applyBorder="1"/>
    <xf numFmtId="0" fontId="8" fillId="0" borderId="32" xfId="0" applyFont="1" applyBorder="1"/>
    <xf numFmtId="0" fontId="0" fillId="0" borderId="32" xfId="0" applyBorder="1"/>
    <xf numFmtId="0" fontId="0" fillId="0" borderId="33" xfId="0" applyBorder="1"/>
    <xf numFmtId="0" fontId="0" fillId="0" borderId="34" xfId="0" applyBorder="1"/>
    <xf numFmtId="0" fontId="8" fillId="0" borderId="0" xfId="0" applyFont="1" applyFill="1" applyBorder="1" applyAlignment="1">
      <alignment horizontal="center"/>
    </xf>
    <xf numFmtId="0" fontId="0" fillId="0" borderId="35" xfId="0" applyBorder="1"/>
    <xf numFmtId="0" fontId="0" fillId="0" borderId="36" xfId="0" applyBorder="1"/>
    <xf numFmtId="0" fontId="0" fillId="0" borderId="37" xfId="0" applyBorder="1"/>
    <xf numFmtId="0" fontId="0" fillId="0" borderId="38" xfId="0" applyBorder="1"/>
    <xf numFmtId="0" fontId="0" fillId="0" borderId="1" xfId="0" applyFill="1" applyBorder="1" applyAlignment="1">
      <alignment horizontal="center"/>
    </xf>
    <xf numFmtId="0" fontId="0" fillId="0" borderId="2" xfId="0" applyBorder="1"/>
    <xf numFmtId="0" fontId="7" fillId="0" borderId="2" xfId="0" applyFont="1" applyBorder="1" applyAlignment="1" applyProtection="1">
      <alignment vertical="center" wrapText="1"/>
      <protection hidden="1"/>
    </xf>
    <xf numFmtId="0" fontId="0" fillId="0" borderId="39" xfId="0" applyBorder="1"/>
    <xf numFmtId="2" fontId="2" fillId="0" borderId="4" xfId="0" applyNumberFormat="1" applyFont="1" applyFill="1" applyBorder="1" applyAlignment="1">
      <alignment horizontal="center" vertical="center"/>
    </xf>
    <xf numFmtId="0" fontId="0" fillId="2" borderId="4" xfId="0" applyFill="1" applyBorder="1" applyAlignment="1">
      <alignment horizontal="center" vertical="center"/>
    </xf>
    <xf numFmtId="2" fontId="3" fillId="0" borderId="0" xfId="0" applyNumberFormat="1" applyFont="1" applyFill="1" applyBorder="1" applyAlignment="1">
      <alignment horizontal="center" vertical="center"/>
    </xf>
    <xf numFmtId="0" fontId="0" fillId="2" borderId="0" xfId="0" applyFill="1"/>
    <xf numFmtId="2" fontId="3" fillId="0" borderId="41" xfId="0" applyNumberFormat="1" applyFont="1" applyFill="1" applyBorder="1" applyAlignment="1">
      <alignment horizontal="center"/>
    </xf>
    <xf numFmtId="2" fontId="3" fillId="0" borderId="10" xfId="0" applyNumberFormat="1" applyFont="1" applyFill="1" applyBorder="1" applyAlignment="1">
      <alignment horizontal="center" vertical="center"/>
    </xf>
    <xf numFmtId="2" fontId="3" fillId="0" borderId="42" xfId="0" applyNumberFormat="1" applyFont="1" applyFill="1" applyBorder="1" applyAlignment="1">
      <alignment horizontal="center"/>
    </xf>
    <xf numFmtId="2" fontId="3" fillId="0" borderId="43" xfId="0" applyNumberFormat="1" applyFont="1" applyFill="1" applyBorder="1" applyAlignment="1">
      <alignment horizontal="center"/>
    </xf>
    <xf numFmtId="2" fontId="3" fillId="0" borderId="40" xfId="0" applyNumberFormat="1" applyFont="1" applyFill="1" applyBorder="1" applyAlignment="1">
      <alignment horizontal="center" vertical="center"/>
    </xf>
    <xf numFmtId="2" fontId="3" fillId="0" borderId="8" xfId="0" applyNumberFormat="1" applyFont="1" applyFill="1" applyBorder="1" applyAlignment="1">
      <alignment horizontal="center" vertical="center"/>
    </xf>
    <xf numFmtId="2" fontId="3" fillId="0" borderId="13" xfId="0" applyNumberFormat="1" applyFont="1" applyFill="1" applyBorder="1" applyAlignment="1">
      <alignment horizontal="center" vertical="center"/>
    </xf>
    <xf numFmtId="0" fontId="3" fillId="0" borderId="16" xfId="0" applyFont="1" applyBorder="1" applyAlignment="1">
      <alignment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4" xfId="0" applyFont="1" applyBorder="1" applyAlignment="1">
      <alignment horizontal="center" wrapText="1"/>
    </xf>
    <xf numFmtId="0" fontId="10" fillId="0" borderId="0" xfId="2"/>
    <xf numFmtId="0" fontId="12" fillId="0" borderId="0" xfId="0" applyFont="1"/>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23" xfId="0" applyFill="1"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0" fontId="3" fillId="0" borderId="0" xfId="0" applyFont="1" applyFill="1" applyAlignment="1">
      <alignment horizontal="center"/>
    </xf>
    <xf numFmtId="0" fontId="7" fillId="0" borderId="0" xfId="0" applyFont="1" applyAlignment="1" applyProtection="1">
      <alignment horizontal="center" vertical="center" wrapText="1"/>
      <protection hidden="1"/>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7" fillId="0" borderId="0" xfId="0" applyFont="1" applyAlignment="1" applyProtection="1">
      <alignment horizontal="left" vertical="center" wrapText="1"/>
      <protection hidden="1"/>
    </xf>
    <xf numFmtId="0" fontId="2" fillId="0" borderId="0" xfId="0" applyFont="1" applyFill="1" applyAlignment="1" applyProtection="1">
      <alignment horizontal="left" vertical="top" wrapText="1"/>
      <protection locked="0"/>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2" fontId="2" fillId="0" borderId="28" xfId="0" applyNumberFormat="1" applyFont="1" applyBorder="1" applyAlignment="1">
      <alignment horizontal="center"/>
    </xf>
    <xf numFmtId="0" fontId="0" fillId="0" borderId="29" xfId="0" applyBorder="1" applyAlignment="1">
      <alignment horizontal="center"/>
    </xf>
    <xf numFmtId="0" fontId="0" fillId="0" borderId="30" xfId="0" applyBorder="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6</xdr:col>
      <xdr:colOff>171450</xdr:colOff>
      <xdr:row>57</xdr:row>
      <xdr:rowOff>0</xdr:rowOff>
    </xdr:to>
    <xdr:pic>
      <xdr:nvPicPr>
        <xdr:cNvPr id="5" name="Picture 4" descr="eq 2.jpg">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stretch>
          <a:fillRect/>
        </a:stretch>
      </xdr:blipFill>
      <xdr:spPr>
        <a:xfrm>
          <a:off x="609600" y="6410325"/>
          <a:ext cx="3219450" cy="1133475"/>
        </a:xfrm>
        <a:prstGeom prst="rect">
          <a:avLst/>
        </a:prstGeom>
      </xdr:spPr>
    </xdr:pic>
    <xdr:clientData/>
  </xdr:twoCellAnchor>
  <xdr:twoCellAnchor editAs="oneCell">
    <xdr:from>
      <xdr:col>1</xdr:col>
      <xdr:colOff>0</xdr:colOff>
      <xdr:row>59</xdr:row>
      <xdr:rowOff>0</xdr:rowOff>
    </xdr:from>
    <xdr:to>
      <xdr:col>11</xdr:col>
      <xdr:colOff>523875</xdr:colOff>
      <xdr:row>69</xdr:row>
      <xdr:rowOff>28575</xdr:rowOff>
    </xdr:to>
    <xdr:pic>
      <xdr:nvPicPr>
        <xdr:cNvPr id="7" name="Picture 6" descr="table 9.jp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stretch>
          <a:fillRect/>
        </a:stretch>
      </xdr:blipFill>
      <xdr:spPr>
        <a:xfrm>
          <a:off x="609600" y="7867650"/>
          <a:ext cx="6619875" cy="1647825"/>
        </a:xfrm>
        <a:prstGeom prst="rect">
          <a:avLst/>
        </a:prstGeom>
      </xdr:spPr>
    </xdr:pic>
    <xdr:clientData/>
  </xdr:twoCellAnchor>
  <xdr:twoCellAnchor editAs="oneCell">
    <xdr:from>
      <xdr:col>16</xdr:col>
      <xdr:colOff>571500</xdr:colOff>
      <xdr:row>18</xdr:row>
      <xdr:rowOff>9525</xdr:rowOff>
    </xdr:from>
    <xdr:to>
      <xdr:col>23</xdr:col>
      <xdr:colOff>5839</xdr:colOff>
      <xdr:row>31</xdr:row>
      <xdr:rowOff>152400</xdr:rowOff>
    </xdr:to>
    <xdr:pic>
      <xdr:nvPicPr>
        <xdr:cNvPr id="9" name="Picture 124">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0325100" y="2847975"/>
          <a:ext cx="3701539" cy="2428875"/>
        </a:xfrm>
        <a:prstGeom prst="rect">
          <a:avLst/>
        </a:prstGeom>
        <a:noFill/>
        <a:ln w="1">
          <a:noFill/>
          <a:miter lim="800000"/>
          <a:headEnd/>
          <a:tailEnd/>
        </a:ln>
      </xdr:spPr>
    </xdr:pic>
    <xdr:clientData/>
  </xdr:twoCellAnchor>
  <xdr:twoCellAnchor editAs="oneCell">
    <xdr:from>
      <xdr:col>17</xdr:col>
      <xdr:colOff>19050</xdr:colOff>
      <xdr:row>32</xdr:row>
      <xdr:rowOff>95250</xdr:rowOff>
    </xdr:from>
    <xdr:to>
      <xdr:col>23</xdr:col>
      <xdr:colOff>200025</xdr:colOff>
      <xdr:row>46</xdr:row>
      <xdr:rowOff>122149</xdr:rowOff>
    </xdr:to>
    <xdr:pic>
      <xdr:nvPicPr>
        <xdr:cNvPr id="11" name="Picture 1">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0382250" y="5419725"/>
          <a:ext cx="3838575" cy="2436724"/>
        </a:xfrm>
        <a:prstGeom prst="rect">
          <a:avLst/>
        </a:prstGeom>
        <a:noFill/>
        <a:ln w="1">
          <a:noFill/>
          <a:miter lim="800000"/>
          <a:headEnd/>
          <a:tailEnd/>
        </a:ln>
      </xdr:spPr>
    </xdr:pic>
    <xdr:clientData/>
  </xdr:twoCellAnchor>
  <xdr:twoCellAnchor editAs="oneCell">
    <xdr:from>
      <xdr:col>16</xdr:col>
      <xdr:colOff>581026</xdr:colOff>
      <xdr:row>47</xdr:row>
      <xdr:rowOff>9525</xdr:rowOff>
    </xdr:from>
    <xdr:to>
      <xdr:col>23</xdr:col>
      <xdr:colOff>28576</xdr:colOff>
      <xdr:row>62</xdr:row>
      <xdr:rowOff>35755</xdr:rowOff>
    </xdr:to>
    <xdr:pic>
      <xdr:nvPicPr>
        <xdr:cNvPr id="12" name="Picture 125">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334626" y="7905750"/>
          <a:ext cx="3714750" cy="2455105"/>
        </a:xfrm>
        <a:prstGeom prst="rect">
          <a:avLst/>
        </a:prstGeom>
        <a:noFill/>
        <a:ln w="1">
          <a:noFill/>
          <a:miter lim="800000"/>
          <a:headEnd/>
          <a:tailEnd/>
        </a:ln>
      </xdr:spPr>
    </xdr:pic>
    <xdr:clientData/>
  </xdr:twoCellAnchor>
  <xdr:twoCellAnchor editAs="oneCell">
    <xdr:from>
      <xdr:col>23</xdr:col>
      <xdr:colOff>314325</xdr:colOff>
      <xdr:row>18</xdr:row>
      <xdr:rowOff>9526</xdr:rowOff>
    </xdr:from>
    <xdr:to>
      <xdr:col>28</xdr:col>
      <xdr:colOff>419735</xdr:colOff>
      <xdr:row>31</xdr:row>
      <xdr:rowOff>80646</xdr:rowOff>
    </xdr:to>
    <xdr:pic>
      <xdr:nvPicPr>
        <xdr:cNvPr id="14" name="Picture 13">
          <a:extLst>
            <a:ext uri="{FF2B5EF4-FFF2-40B4-BE49-F238E27FC236}">
              <a16:creationId xmlns:a16="http://schemas.microsoft.com/office/drawing/2014/main" id="{00000000-0008-0000-0200-00000E000000}"/>
            </a:ext>
          </a:extLst>
        </xdr:cNvPr>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096" t="18346" r="29028" b="11756"/>
        <a:stretch/>
      </xdr:blipFill>
      <xdr:spPr bwMode="auto">
        <a:xfrm>
          <a:off x="14335125" y="2847976"/>
          <a:ext cx="3153410" cy="235712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23</xdr:col>
      <xdr:colOff>247650</xdr:colOff>
      <xdr:row>32</xdr:row>
      <xdr:rowOff>76200</xdr:rowOff>
    </xdr:from>
    <xdr:to>
      <xdr:col>28</xdr:col>
      <xdr:colOff>457835</xdr:colOff>
      <xdr:row>46</xdr:row>
      <xdr:rowOff>52070</xdr:rowOff>
    </xdr:to>
    <xdr:pic>
      <xdr:nvPicPr>
        <xdr:cNvPr id="16" name="Picture 15">
          <a:extLst>
            <a:ext uri="{FF2B5EF4-FFF2-40B4-BE49-F238E27FC236}">
              <a16:creationId xmlns:a16="http://schemas.microsoft.com/office/drawing/2014/main" id="{00000000-0008-0000-0200-000010000000}"/>
            </a:ext>
          </a:extLst>
        </xdr:cNvPr>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6543" t="22758" r="28882" b="6514"/>
        <a:stretch/>
      </xdr:blipFill>
      <xdr:spPr bwMode="auto">
        <a:xfrm>
          <a:off x="14268450" y="5400675"/>
          <a:ext cx="3258185" cy="238569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23</xdr:col>
      <xdr:colOff>171450</xdr:colOff>
      <xdr:row>47</xdr:row>
      <xdr:rowOff>123825</xdr:rowOff>
    </xdr:from>
    <xdr:to>
      <xdr:col>28</xdr:col>
      <xdr:colOff>436245</xdr:colOff>
      <xdr:row>62</xdr:row>
      <xdr:rowOff>48895</xdr:rowOff>
    </xdr:to>
    <xdr:pic>
      <xdr:nvPicPr>
        <xdr:cNvPr id="18" name="Picture 17">
          <a:extLst>
            <a:ext uri="{FF2B5EF4-FFF2-40B4-BE49-F238E27FC236}">
              <a16:creationId xmlns:a16="http://schemas.microsoft.com/office/drawing/2014/main" id="{00000000-0008-0000-0200-000012000000}"/>
            </a:ext>
          </a:extLst>
        </xdr:cNvPr>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6398" t="18113" r="28447" b="13492"/>
        <a:stretch/>
      </xdr:blipFill>
      <xdr:spPr bwMode="auto">
        <a:xfrm>
          <a:off x="14192250" y="8020050"/>
          <a:ext cx="3312795" cy="235394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39</xdr:row>
      <xdr:rowOff>123825</xdr:rowOff>
    </xdr:from>
    <xdr:to>
      <xdr:col>10</xdr:col>
      <xdr:colOff>123825</xdr:colOff>
      <xdr:row>59</xdr:row>
      <xdr:rowOff>86607</xdr:rowOff>
    </xdr:to>
    <xdr:pic>
      <xdr:nvPicPr>
        <xdr:cNvPr id="1246" name="Picture 2">
          <a:extLst>
            <a:ext uri="{FF2B5EF4-FFF2-40B4-BE49-F238E27FC236}">
              <a16:creationId xmlns:a16="http://schemas.microsoft.com/office/drawing/2014/main" id="{00000000-0008-0000-0400-0000D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0550" y="6581775"/>
          <a:ext cx="6781800" cy="3220332"/>
        </a:xfrm>
        <a:prstGeom prst="rect">
          <a:avLst/>
        </a:prstGeom>
        <a:noFill/>
        <a:ln w="1">
          <a:noFill/>
          <a:miter lim="800000"/>
          <a:headEnd/>
          <a:tailEnd/>
        </a:ln>
      </xdr:spPr>
    </xdr:pic>
    <xdr:clientData/>
  </xdr:twoCellAnchor>
  <xdr:twoCellAnchor editAs="oneCell">
    <xdr:from>
      <xdr:col>13</xdr:col>
      <xdr:colOff>228600</xdr:colOff>
      <xdr:row>25</xdr:row>
      <xdr:rowOff>28574</xdr:rowOff>
    </xdr:from>
    <xdr:to>
      <xdr:col>20</xdr:col>
      <xdr:colOff>581025</xdr:colOff>
      <xdr:row>47</xdr:row>
      <xdr:rowOff>20125</xdr:rowOff>
    </xdr:to>
    <xdr:pic>
      <xdr:nvPicPr>
        <xdr:cNvPr id="7" name="Picture 6">
          <a:extLst>
            <a:ext uri="{FF2B5EF4-FFF2-40B4-BE49-F238E27FC236}">
              <a16:creationId xmlns:a16="http://schemas.microsoft.com/office/drawing/2014/main" id="{00000000-0008-0000-0400-000007000000}"/>
            </a:ext>
          </a:extLst>
        </xdr:cNvPr>
        <xdr:cNvPicPr>
          <a:picLocks noChangeAspect="1" noChangeArrowheads="1"/>
        </xdr:cNvPicPr>
      </xdr:nvPicPr>
      <xdr:blipFill rotWithShape="1">
        <a:blip xmlns:r="http://schemas.openxmlformats.org/officeDocument/2006/relationships" r:embed="rId2" cstate="print"/>
        <a:srcRect t="1736" r="16552"/>
        <a:stretch/>
      </xdr:blipFill>
      <xdr:spPr bwMode="auto">
        <a:xfrm>
          <a:off x="9829800" y="4210049"/>
          <a:ext cx="4619625" cy="3601526"/>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workbookViewId="0">
      <selection activeCell="E24" sqref="E24"/>
    </sheetView>
  </sheetViews>
  <sheetFormatPr defaultRowHeight="12.75" x14ac:dyDescent="0.2"/>
  <sheetData>
    <row r="1" spans="1:2" x14ac:dyDescent="0.2">
      <c r="A1" s="2" t="s">
        <v>15</v>
      </c>
    </row>
    <row r="3" spans="1:2" x14ac:dyDescent="0.2">
      <c r="A3" s="100" t="s">
        <v>16</v>
      </c>
    </row>
    <row r="5" spans="1:2" x14ac:dyDescent="0.2">
      <c r="B5" s="4" t="s">
        <v>83</v>
      </c>
    </row>
    <row r="6" spans="1:2" x14ac:dyDescent="0.2">
      <c r="B6" s="4" t="s">
        <v>14</v>
      </c>
    </row>
    <row r="7" spans="1:2" x14ac:dyDescent="0.2">
      <c r="B7" s="4" t="s">
        <v>84</v>
      </c>
    </row>
    <row r="8" spans="1:2" x14ac:dyDescent="0.2">
      <c r="B8" s="4" t="s">
        <v>85</v>
      </c>
    </row>
    <row r="9" spans="1:2" x14ac:dyDescent="0.2">
      <c r="B9" s="4" t="s">
        <v>86</v>
      </c>
    </row>
    <row r="10" spans="1:2" x14ac:dyDescent="0.2">
      <c r="B10" s="4"/>
    </row>
    <row r="11" spans="1:2" x14ac:dyDescent="0.2">
      <c r="B11" t="s">
        <v>17</v>
      </c>
    </row>
    <row r="13" spans="1:2" x14ac:dyDescent="0.2">
      <c r="B13" s="4" t="s">
        <v>87</v>
      </c>
    </row>
    <row r="15" spans="1:2" x14ac:dyDescent="0.2">
      <c r="B15" s="2" t="s">
        <v>18</v>
      </c>
    </row>
    <row r="16" spans="1:2" x14ac:dyDescent="0.2">
      <c r="B16" s="4" t="s">
        <v>20</v>
      </c>
    </row>
    <row r="17" spans="1:2" x14ac:dyDescent="0.2">
      <c r="B17" s="4" t="s">
        <v>22</v>
      </c>
    </row>
    <row r="18" spans="1:2" x14ac:dyDescent="0.2">
      <c r="B18" s="4" t="s">
        <v>21</v>
      </c>
    </row>
    <row r="19" spans="1:2" x14ac:dyDescent="0.2">
      <c r="B19" s="4" t="s">
        <v>19</v>
      </c>
    </row>
    <row r="21" spans="1:2" x14ac:dyDescent="0.2">
      <c r="A21" s="100" t="s">
        <v>88</v>
      </c>
    </row>
    <row r="23" spans="1:2" x14ac:dyDescent="0.2">
      <c r="B23" s="4"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6"/>
  <sheetViews>
    <sheetView topLeftCell="A19" workbookViewId="0">
      <selection activeCell="C47" sqref="C47:C56"/>
    </sheetView>
  </sheetViews>
  <sheetFormatPr defaultRowHeight="12.75" x14ac:dyDescent="0.2"/>
  <cols>
    <col min="2" max="2" width="7.42578125" customWidth="1"/>
    <col min="3" max="3" width="13.85546875" customWidth="1"/>
    <col min="4" max="4" width="17.28515625" customWidth="1"/>
    <col min="5" max="5" width="17.140625" customWidth="1"/>
    <col min="6" max="6" width="22.5703125" customWidth="1"/>
    <col min="7" max="7" width="20.140625" customWidth="1"/>
    <col min="8" max="8" width="25.85546875" customWidth="1"/>
  </cols>
  <sheetData>
    <row r="1" spans="1:6" x14ac:dyDescent="0.2">
      <c r="A1" s="2" t="s">
        <v>15</v>
      </c>
    </row>
    <row r="3" spans="1:6" x14ac:dyDescent="0.2">
      <c r="A3" s="2" t="s">
        <v>23</v>
      </c>
    </row>
    <row r="4" spans="1:6" x14ac:dyDescent="0.2">
      <c r="A4" s="2"/>
    </row>
    <row r="5" spans="1:6" x14ac:dyDescent="0.2">
      <c r="A5" s="2"/>
      <c r="B5" s="2" t="s">
        <v>28</v>
      </c>
      <c r="C5" s="2"/>
    </row>
    <row r="6" spans="1:6" x14ac:dyDescent="0.2">
      <c r="A6" s="2"/>
      <c r="B6" s="4" t="s">
        <v>29</v>
      </c>
      <c r="C6" s="4"/>
    </row>
    <row r="7" spans="1:6" x14ac:dyDescent="0.2">
      <c r="A7" s="2"/>
    </row>
    <row r="8" spans="1:6" x14ac:dyDescent="0.2">
      <c r="A8" s="2"/>
      <c r="B8" s="4" t="s">
        <v>30</v>
      </c>
      <c r="C8" s="4"/>
    </row>
    <row r="9" spans="1:6" x14ac:dyDescent="0.2">
      <c r="A9" s="2"/>
      <c r="B9" s="4" t="s">
        <v>31</v>
      </c>
      <c r="C9" s="4"/>
    </row>
    <row r="10" spans="1:6" x14ac:dyDescent="0.2">
      <c r="A10" s="2"/>
      <c r="B10" s="4" t="s">
        <v>82</v>
      </c>
      <c r="C10" s="4"/>
      <c r="E10" s="99" t="str">
        <f>HYPERLINK("https://www.usgs.gov/mission-areas/water-resources/science/streamstats-streamflow-statistics-and-spatial-analysis-tools?qt-science_center_objects=0#qt-science_center_objects", "Click here to go to StreamStats")</f>
        <v>Click here to go to StreamStats</v>
      </c>
    </row>
    <row r="11" spans="1:6" x14ac:dyDescent="0.2">
      <c r="A11" s="2"/>
      <c r="B11" s="4" t="s">
        <v>32</v>
      </c>
      <c r="C11" s="4"/>
    </row>
    <row r="12" spans="1:6" x14ac:dyDescent="0.2">
      <c r="A12" s="2"/>
    </row>
    <row r="13" spans="1:6" x14ac:dyDescent="0.2">
      <c r="A13" s="2"/>
      <c r="B13" s="4" t="s">
        <v>77</v>
      </c>
      <c r="C13" s="4"/>
      <c r="E13" s="87">
        <v>20</v>
      </c>
      <c r="F13" s="4" t="s">
        <v>75</v>
      </c>
    </row>
    <row r="14" spans="1:6" x14ac:dyDescent="0.2">
      <c r="A14" s="2"/>
      <c r="B14" s="4" t="s">
        <v>78</v>
      </c>
      <c r="C14" s="4"/>
      <c r="E14" s="34"/>
      <c r="F14" s="4"/>
    </row>
    <row r="15" spans="1:6" x14ac:dyDescent="0.2">
      <c r="A15" s="2"/>
    </row>
    <row r="16" spans="1:6" x14ac:dyDescent="0.2">
      <c r="A16" s="2"/>
      <c r="B16" s="2" t="s">
        <v>7</v>
      </c>
      <c r="C16" s="2"/>
    </row>
    <row r="17" spans="1:3" x14ac:dyDescent="0.2">
      <c r="A17" s="2"/>
      <c r="B17" s="4" t="s">
        <v>40</v>
      </c>
      <c r="C17" s="4"/>
    </row>
    <row r="18" spans="1:3" x14ac:dyDescent="0.2">
      <c r="A18" s="2"/>
      <c r="B18" s="4" t="s">
        <v>41</v>
      </c>
      <c r="C18" s="4"/>
    </row>
    <row r="19" spans="1:3" x14ac:dyDescent="0.2">
      <c r="A19" s="2"/>
      <c r="B19" s="4" t="s">
        <v>42</v>
      </c>
      <c r="C19" s="4"/>
    </row>
    <row r="20" spans="1:3" x14ac:dyDescent="0.2">
      <c r="A20" s="2"/>
      <c r="B20" s="4"/>
      <c r="C20" s="4"/>
    </row>
    <row r="21" spans="1:3" x14ac:dyDescent="0.2">
      <c r="A21" s="2"/>
    </row>
    <row r="22" spans="1:3" x14ac:dyDescent="0.2">
      <c r="A22" s="2"/>
      <c r="B22" s="2" t="s">
        <v>33</v>
      </c>
      <c r="C22" s="2"/>
    </row>
    <row r="23" spans="1:3" x14ac:dyDescent="0.2">
      <c r="A23" s="2"/>
      <c r="B23" s="4" t="s">
        <v>43</v>
      </c>
      <c r="C23" s="4"/>
    </row>
    <row r="24" spans="1:3" x14ac:dyDescent="0.2">
      <c r="A24" s="2"/>
      <c r="B24" s="4" t="s">
        <v>34</v>
      </c>
      <c r="C24" s="4"/>
    </row>
    <row r="25" spans="1:3" x14ac:dyDescent="0.2">
      <c r="A25" s="2"/>
      <c r="B25" s="4" t="s">
        <v>35</v>
      </c>
      <c r="C25" s="4"/>
    </row>
    <row r="26" spans="1:3" x14ac:dyDescent="0.2">
      <c r="A26" s="2"/>
    </row>
    <row r="27" spans="1:3" x14ac:dyDescent="0.2">
      <c r="A27" s="2"/>
      <c r="B27" s="4" t="s">
        <v>36</v>
      </c>
      <c r="C27" s="4"/>
    </row>
    <row r="28" spans="1:3" x14ac:dyDescent="0.2">
      <c r="A28" s="2"/>
      <c r="B28" s="4" t="s">
        <v>37</v>
      </c>
      <c r="C28" s="4"/>
    </row>
    <row r="29" spans="1:3" x14ac:dyDescent="0.2">
      <c r="A29" s="2"/>
      <c r="B29" s="4" t="s">
        <v>38</v>
      </c>
      <c r="C29" s="4"/>
    </row>
    <row r="30" spans="1:3" x14ac:dyDescent="0.2">
      <c r="A30" s="2"/>
      <c r="B30" s="4" t="s">
        <v>54</v>
      </c>
      <c r="C30" s="4"/>
    </row>
    <row r="31" spans="1:3" x14ac:dyDescent="0.2">
      <c r="A31" s="2"/>
    </row>
    <row r="32" spans="1:3" x14ac:dyDescent="0.2">
      <c r="A32" s="2"/>
      <c r="B32" s="4" t="s">
        <v>79</v>
      </c>
      <c r="C32" s="4"/>
    </row>
    <row r="33" spans="1:9" x14ac:dyDescent="0.2">
      <c r="A33" s="2"/>
      <c r="B33" s="4"/>
      <c r="C33" s="4"/>
    </row>
    <row r="34" spans="1:9" x14ac:dyDescent="0.2">
      <c r="A34" s="2"/>
      <c r="B34" s="4" t="s">
        <v>44</v>
      </c>
      <c r="C34" s="4"/>
    </row>
    <row r="35" spans="1:9" ht="13.5" thickBot="1" x14ac:dyDescent="0.25"/>
    <row r="36" spans="1:9" ht="42.75" customHeight="1" thickBot="1" x14ac:dyDescent="0.25">
      <c r="B36" s="95" t="s">
        <v>7</v>
      </c>
      <c r="C36" s="98" t="s">
        <v>81</v>
      </c>
      <c r="D36" s="96" t="s">
        <v>24</v>
      </c>
      <c r="E36" s="96" t="s">
        <v>25</v>
      </c>
      <c r="F36" s="96" t="s">
        <v>26</v>
      </c>
      <c r="G36" s="96" t="s">
        <v>27</v>
      </c>
      <c r="H36" s="97" t="s">
        <v>39</v>
      </c>
    </row>
    <row r="37" spans="1:9" x14ac:dyDescent="0.2">
      <c r="B37" s="101">
        <v>2</v>
      </c>
      <c r="C37" s="105">
        <v>20</v>
      </c>
      <c r="D37" s="15">
        <v>1</v>
      </c>
      <c r="E37" s="16">
        <v>48</v>
      </c>
      <c r="F37" s="15">
        <f>IF(E37="","",(E37-40))</f>
        <v>8</v>
      </c>
      <c r="G37" s="16">
        <v>112.24299999999999</v>
      </c>
      <c r="H37" s="26">
        <f>IF(G37="","",(G37-100))</f>
        <v>12.242999999999995</v>
      </c>
      <c r="I37" s="4"/>
    </row>
    <row r="38" spans="1:9" x14ac:dyDescent="0.2">
      <c r="B38" s="102"/>
      <c r="C38" s="106"/>
      <c r="D38" s="12">
        <v>2</v>
      </c>
      <c r="E38" s="13"/>
      <c r="F38" s="15" t="str">
        <f t="shared" ref="F38:F56" si="0">IF(E38="","",(E38-40))</f>
        <v/>
      </c>
      <c r="G38" s="13"/>
      <c r="H38" s="20" t="str">
        <f t="shared" ref="H38:H56" si="1">IF(G38="","",(G38-100))</f>
        <v/>
      </c>
    </row>
    <row r="39" spans="1:9" x14ac:dyDescent="0.2">
      <c r="B39" s="102"/>
      <c r="C39" s="106"/>
      <c r="D39" s="12">
        <v>3</v>
      </c>
      <c r="E39" s="13"/>
      <c r="F39" s="15" t="str">
        <f t="shared" si="0"/>
        <v/>
      </c>
      <c r="G39" s="13"/>
      <c r="H39" s="20" t="str">
        <f t="shared" si="1"/>
        <v/>
      </c>
    </row>
    <row r="40" spans="1:9" x14ac:dyDescent="0.2">
      <c r="B40" s="102"/>
      <c r="C40" s="106"/>
      <c r="D40" s="12">
        <v>4</v>
      </c>
      <c r="E40" s="13"/>
      <c r="F40" s="15" t="str">
        <f t="shared" si="0"/>
        <v/>
      </c>
      <c r="G40" s="13"/>
      <c r="H40" s="20" t="str">
        <f t="shared" si="1"/>
        <v/>
      </c>
    </row>
    <row r="41" spans="1:9" x14ac:dyDescent="0.2">
      <c r="B41" s="102"/>
      <c r="C41" s="106"/>
      <c r="D41" s="12">
        <v>5</v>
      </c>
      <c r="E41" s="13"/>
      <c r="F41" s="15" t="str">
        <f t="shared" si="0"/>
        <v/>
      </c>
      <c r="G41" s="13"/>
      <c r="H41" s="20" t="str">
        <f t="shared" si="1"/>
        <v/>
      </c>
    </row>
    <row r="42" spans="1:9" x14ac:dyDescent="0.2">
      <c r="B42" s="102"/>
      <c r="C42" s="106"/>
      <c r="D42" s="12">
        <v>6</v>
      </c>
      <c r="E42" s="13"/>
      <c r="F42" s="15" t="str">
        <f t="shared" si="0"/>
        <v/>
      </c>
      <c r="G42" s="13"/>
      <c r="H42" s="20" t="str">
        <f t="shared" si="1"/>
        <v/>
      </c>
    </row>
    <row r="43" spans="1:9" x14ac:dyDescent="0.2">
      <c r="B43" s="102"/>
      <c r="C43" s="106"/>
      <c r="D43" s="12">
        <v>7</v>
      </c>
      <c r="E43" s="13"/>
      <c r="F43" s="15" t="str">
        <f t="shared" si="0"/>
        <v/>
      </c>
      <c r="G43" s="13"/>
      <c r="H43" s="20" t="str">
        <f t="shared" si="1"/>
        <v/>
      </c>
    </row>
    <row r="44" spans="1:9" x14ac:dyDescent="0.2">
      <c r="B44" s="102"/>
      <c r="C44" s="106"/>
      <c r="D44" s="12">
        <v>8</v>
      </c>
      <c r="E44" s="13"/>
      <c r="F44" s="15" t="str">
        <f t="shared" si="0"/>
        <v/>
      </c>
      <c r="G44" s="13"/>
      <c r="H44" s="20" t="str">
        <f t="shared" si="1"/>
        <v/>
      </c>
    </row>
    <row r="45" spans="1:9" x14ac:dyDescent="0.2">
      <c r="B45" s="102"/>
      <c r="C45" s="106"/>
      <c r="D45" s="12">
        <v>9</v>
      </c>
      <c r="E45" s="13"/>
      <c r="F45" s="15" t="str">
        <f t="shared" si="0"/>
        <v/>
      </c>
      <c r="G45" s="13"/>
      <c r="H45" s="20" t="str">
        <f t="shared" si="1"/>
        <v/>
      </c>
    </row>
    <row r="46" spans="1:9" ht="13.5" thickBot="1" x14ac:dyDescent="0.25">
      <c r="B46" s="103"/>
      <c r="C46" s="107"/>
      <c r="D46" s="17">
        <v>10</v>
      </c>
      <c r="E46" s="18"/>
      <c r="F46" s="17" t="str">
        <f t="shared" si="0"/>
        <v/>
      </c>
      <c r="G46" s="18"/>
      <c r="H46" s="19" t="str">
        <f t="shared" si="1"/>
        <v/>
      </c>
    </row>
    <row r="47" spans="1:9" x14ac:dyDescent="0.2">
      <c r="B47" s="104"/>
      <c r="C47" s="105"/>
      <c r="D47" s="24">
        <v>1</v>
      </c>
      <c r="E47" s="25"/>
      <c r="F47" s="15" t="str">
        <f t="shared" si="0"/>
        <v/>
      </c>
      <c r="G47" s="16"/>
      <c r="H47" s="20" t="str">
        <f t="shared" si="1"/>
        <v/>
      </c>
    </row>
    <row r="48" spans="1:9" x14ac:dyDescent="0.2">
      <c r="B48" s="102"/>
      <c r="C48" s="106"/>
      <c r="D48" s="12">
        <v>2</v>
      </c>
      <c r="E48" s="13"/>
      <c r="F48" s="15" t="str">
        <f t="shared" si="0"/>
        <v/>
      </c>
      <c r="G48" s="13"/>
      <c r="H48" s="20" t="str">
        <f t="shared" si="1"/>
        <v/>
      </c>
    </row>
    <row r="49" spans="2:8" x14ac:dyDescent="0.2">
      <c r="B49" s="102"/>
      <c r="C49" s="106"/>
      <c r="D49" s="12">
        <v>3</v>
      </c>
      <c r="E49" s="13"/>
      <c r="F49" s="15" t="str">
        <f t="shared" si="0"/>
        <v/>
      </c>
      <c r="G49" s="13"/>
      <c r="H49" s="20" t="str">
        <f t="shared" si="1"/>
        <v/>
      </c>
    </row>
    <row r="50" spans="2:8" x14ac:dyDescent="0.2">
      <c r="B50" s="102"/>
      <c r="C50" s="106"/>
      <c r="D50" s="14">
        <v>4</v>
      </c>
      <c r="E50" s="28"/>
      <c r="F50" s="15" t="str">
        <f t="shared" si="0"/>
        <v/>
      </c>
      <c r="G50" s="13"/>
      <c r="H50" s="20" t="str">
        <f t="shared" si="1"/>
        <v/>
      </c>
    </row>
    <row r="51" spans="2:8" x14ac:dyDescent="0.2">
      <c r="B51" s="102"/>
      <c r="C51" s="106"/>
      <c r="D51" s="14">
        <v>5</v>
      </c>
      <c r="E51" s="28"/>
      <c r="F51" s="15" t="str">
        <f t="shared" si="0"/>
        <v/>
      </c>
      <c r="G51" s="13"/>
      <c r="H51" s="20" t="str">
        <f t="shared" si="1"/>
        <v/>
      </c>
    </row>
    <row r="52" spans="2:8" x14ac:dyDescent="0.2">
      <c r="B52" s="102"/>
      <c r="C52" s="106"/>
      <c r="D52" s="14">
        <v>6</v>
      </c>
      <c r="E52" s="28"/>
      <c r="F52" s="15" t="str">
        <f t="shared" si="0"/>
        <v/>
      </c>
      <c r="G52" s="13"/>
      <c r="H52" s="20" t="str">
        <f t="shared" si="1"/>
        <v/>
      </c>
    </row>
    <row r="53" spans="2:8" x14ac:dyDescent="0.2">
      <c r="B53" s="102"/>
      <c r="C53" s="106"/>
      <c r="D53" s="14">
        <v>7</v>
      </c>
      <c r="E53" s="28"/>
      <c r="F53" s="15" t="str">
        <f t="shared" si="0"/>
        <v/>
      </c>
      <c r="G53" s="13"/>
      <c r="H53" s="20" t="str">
        <f t="shared" si="1"/>
        <v/>
      </c>
    </row>
    <row r="54" spans="2:8" x14ac:dyDescent="0.2">
      <c r="B54" s="102"/>
      <c r="C54" s="106"/>
      <c r="D54" s="14">
        <v>8</v>
      </c>
      <c r="E54" s="28"/>
      <c r="F54" s="15" t="str">
        <f t="shared" si="0"/>
        <v/>
      </c>
      <c r="G54" s="13"/>
      <c r="H54" s="20" t="str">
        <f t="shared" si="1"/>
        <v/>
      </c>
    </row>
    <row r="55" spans="2:8" x14ac:dyDescent="0.2">
      <c r="B55" s="102"/>
      <c r="C55" s="106"/>
      <c r="D55" s="14">
        <v>9</v>
      </c>
      <c r="E55" s="28"/>
      <c r="F55" s="15" t="str">
        <f t="shared" si="0"/>
        <v/>
      </c>
      <c r="G55" s="13"/>
      <c r="H55" s="20" t="str">
        <f t="shared" si="1"/>
        <v/>
      </c>
    </row>
    <row r="56" spans="2:8" ht="13.5" thickBot="1" x14ac:dyDescent="0.25">
      <c r="B56" s="103"/>
      <c r="C56" s="107"/>
      <c r="D56" s="27">
        <v>10</v>
      </c>
      <c r="E56" s="29"/>
      <c r="F56" s="17" t="str">
        <f t="shared" si="0"/>
        <v/>
      </c>
      <c r="G56" s="18"/>
      <c r="H56" s="19" t="str">
        <f t="shared" si="1"/>
        <v/>
      </c>
    </row>
  </sheetData>
  <mergeCells count="4">
    <mergeCell ref="B37:B46"/>
    <mergeCell ref="B47:B56"/>
    <mergeCell ref="C37:C46"/>
    <mergeCell ref="C47:C56"/>
  </mergeCells>
  <pageMargins left="0.7" right="0.7"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92"/>
  <sheetViews>
    <sheetView workbookViewId="0">
      <pane ySplit="10" topLeftCell="A11" activePane="bottomLeft" state="frozen"/>
      <selection pane="bottomLeft" activeCell="E22" sqref="E22"/>
    </sheetView>
  </sheetViews>
  <sheetFormatPr defaultRowHeight="12.75" x14ac:dyDescent="0.2"/>
  <sheetData>
    <row r="1" spans="1:24" x14ac:dyDescent="0.2">
      <c r="A1" s="2" t="s">
        <v>15</v>
      </c>
    </row>
    <row r="2" spans="1:24" x14ac:dyDescent="0.2">
      <c r="Q2" s="39"/>
    </row>
    <row r="3" spans="1:24" x14ac:dyDescent="0.2">
      <c r="A3" s="2" t="s">
        <v>45</v>
      </c>
      <c r="Q3" s="40" t="s">
        <v>49</v>
      </c>
    </row>
    <row r="4" spans="1:24" x14ac:dyDescent="0.2">
      <c r="Q4" s="39"/>
    </row>
    <row r="5" spans="1:24" x14ac:dyDescent="0.2">
      <c r="B5" s="4" t="s">
        <v>46</v>
      </c>
      <c r="Q5" s="39"/>
      <c r="R5" s="4" t="s">
        <v>71</v>
      </c>
    </row>
    <row r="6" spans="1:24" x14ac:dyDescent="0.2">
      <c r="Q6" s="39"/>
    </row>
    <row r="7" spans="1:24" x14ac:dyDescent="0.2">
      <c r="B7" s="4" t="s">
        <v>47</v>
      </c>
      <c r="Q7" s="39"/>
    </row>
    <row r="8" spans="1:24" x14ac:dyDescent="0.2">
      <c r="B8" s="4"/>
      <c r="L8" s="4"/>
      <c r="Q8" s="39"/>
    </row>
    <row r="9" spans="1:24" x14ac:dyDescent="0.2">
      <c r="B9" s="4" t="s">
        <v>44</v>
      </c>
      <c r="Q9" s="39"/>
    </row>
    <row r="10" spans="1:24" x14ac:dyDescent="0.2">
      <c r="Q10" s="39"/>
    </row>
    <row r="11" spans="1:24" ht="13.5" thickBot="1" x14ac:dyDescent="0.25">
      <c r="Q11" s="39"/>
    </row>
    <row r="12" spans="1:24" ht="13.5" thickBot="1" x14ac:dyDescent="0.25">
      <c r="B12" s="2" t="s">
        <v>6</v>
      </c>
      <c r="C12" s="2" t="s">
        <v>72</v>
      </c>
      <c r="Q12" s="39"/>
      <c r="R12" s="4" t="s">
        <v>68</v>
      </c>
      <c r="X12" s="85"/>
    </row>
    <row r="13" spans="1:24" ht="13.5" thickBot="1" x14ac:dyDescent="0.25">
      <c r="B13" s="2"/>
      <c r="C13" s="2"/>
      <c r="Q13" s="39"/>
      <c r="X13" s="11"/>
    </row>
    <row r="14" spans="1:24" ht="12.75" customHeight="1" thickBot="1" x14ac:dyDescent="0.25">
      <c r="B14" s="2"/>
      <c r="C14" s="2" t="s">
        <v>73</v>
      </c>
      <c r="Q14" s="39"/>
      <c r="R14" s="4" t="s">
        <v>69</v>
      </c>
      <c r="X14" s="85">
        <v>3.8</v>
      </c>
    </row>
    <row r="15" spans="1:24" ht="13.5" thickBot="1" x14ac:dyDescent="0.25">
      <c r="A15" s="81"/>
      <c r="B15" s="81"/>
      <c r="C15" s="81"/>
      <c r="D15" s="81"/>
      <c r="E15" s="81"/>
      <c r="F15" s="81"/>
      <c r="G15" s="81"/>
      <c r="H15" s="81"/>
      <c r="I15" s="81"/>
      <c r="J15" s="81"/>
      <c r="K15" s="81"/>
      <c r="L15" s="81"/>
      <c r="M15" s="81"/>
      <c r="N15" s="81"/>
      <c r="O15" s="81"/>
      <c r="P15" s="83"/>
      <c r="Q15" s="39"/>
      <c r="X15" s="11"/>
    </row>
    <row r="16" spans="1:24" ht="13.5" thickBot="1" x14ac:dyDescent="0.25">
      <c r="B16" s="2" t="s">
        <v>65</v>
      </c>
      <c r="Q16" s="39"/>
      <c r="R16" s="4" t="s">
        <v>70</v>
      </c>
      <c r="X16" s="85">
        <v>3.6</v>
      </c>
    </row>
    <row r="17" spans="1:17" x14ac:dyDescent="0.2">
      <c r="Q17" s="39"/>
    </row>
    <row r="18" spans="1:17" ht="15.75" x14ac:dyDescent="0.3">
      <c r="B18" s="7" t="s">
        <v>9</v>
      </c>
      <c r="C18" s="33"/>
      <c r="D18" s="7"/>
      <c r="E18" s="34"/>
      <c r="F18" s="8" t="s">
        <v>8</v>
      </c>
      <c r="G18" s="31"/>
      <c r="I18" s="7" t="s">
        <v>11</v>
      </c>
      <c r="J18" s="34"/>
      <c r="K18" s="80">
        <v>1</v>
      </c>
      <c r="M18" s="108" t="s">
        <v>12</v>
      </c>
      <c r="N18" s="108"/>
      <c r="O18" s="32"/>
      <c r="Q18" s="39"/>
    </row>
    <row r="19" spans="1:17" x14ac:dyDescent="0.2">
      <c r="Q19" s="39"/>
    </row>
    <row r="20" spans="1:17" ht="13.5" thickBot="1" x14ac:dyDescent="0.25">
      <c r="Q20" s="39"/>
    </row>
    <row r="21" spans="1:17" ht="15.75" thickBot="1" x14ac:dyDescent="0.25">
      <c r="C21" s="70"/>
      <c r="D21" s="71"/>
      <c r="E21" s="71"/>
      <c r="F21" s="72"/>
      <c r="G21" s="72"/>
      <c r="H21" s="72"/>
      <c r="I21" s="72"/>
      <c r="J21" s="72"/>
      <c r="K21" s="73"/>
      <c r="Q21" s="39"/>
    </row>
    <row r="22" spans="1:17" ht="15.75" thickBot="1" x14ac:dyDescent="0.25">
      <c r="B22" s="4"/>
      <c r="C22" s="74"/>
      <c r="D22" s="75" t="s">
        <v>13</v>
      </c>
      <c r="E22" s="38">
        <f>IF(AND(G18=2,K18=1),0.803+0.258*((1-(-LN(1-(1/O18))^-0.159))/-0.159),IF(AND(G18=2,K18=2),0.783+0.276*((1-(-LN(1-(1/O18))^-0.176))/-0.176),IF(AND(G18=2,K18=3),0.765+0.314*((1-(-LN(1-(1/O18))^-0.15))/-0.15),IF(AND(G18=6,K18=1),0.83+0.242*((1-(-LN(1-(1/O18))^-0.114))/-0.114),IF(AND(G18=6,K18=2),0.79+0.275*((1-(-LN(1-(1/O18))^-0.135))/-0.135),IF(AND(G18=6,K18=3),0.791+0.3*((1-(-LN(1-(1/O18))^-0.109))/-0.109),IF(AND(G18=24,K18=1),0.839+0.258*((1-(-LN(1-(1/O18))^-0.047))/-0.047),IF(AND(G18=24,K18=2),0.801+0.28*((1-(-LN(1-(1/O18))^-0.12))/-0.12),IF(AND(G18=24,K18=3),0.799+0.304*((1-(-LN(1-(1/O18))^-0.076))/-0.076),0)))))))))</f>
        <v>0</v>
      </c>
      <c r="F22" s="37" t="s">
        <v>62</v>
      </c>
      <c r="G22" s="35"/>
      <c r="H22" s="35"/>
      <c r="I22" s="35"/>
      <c r="J22" s="36"/>
      <c r="K22" s="76"/>
      <c r="Q22" s="39"/>
    </row>
    <row r="23" spans="1:17" ht="13.5" thickBot="1" x14ac:dyDescent="0.25">
      <c r="C23" s="77"/>
      <c r="D23" s="78"/>
      <c r="E23" s="78"/>
      <c r="F23" s="78"/>
      <c r="G23" s="78"/>
      <c r="H23" s="78"/>
      <c r="I23" s="78"/>
      <c r="J23" s="78"/>
      <c r="K23" s="79"/>
      <c r="Q23" s="39"/>
    </row>
    <row r="24" spans="1:17" x14ac:dyDescent="0.2">
      <c r="C24" s="30"/>
      <c r="D24" s="30"/>
      <c r="E24" s="30"/>
      <c r="F24" s="30"/>
      <c r="G24" s="30"/>
      <c r="H24" s="30"/>
      <c r="I24" s="30"/>
      <c r="J24" s="30"/>
      <c r="K24" s="30"/>
      <c r="Q24" s="39"/>
    </row>
    <row r="25" spans="1:17" x14ac:dyDescent="0.2">
      <c r="A25" s="81"/>
      <c r="B25" s="81"/>
      <c r="C25" s="81"/>
      <c r="D25" s="81"/>
      <c r="E25" s="81"/>
      <c r="F25" s="81"/>
      <c r="G25" s="82"/>
      <c r="H25" s="82"/>
      <c r="I25" s="82"/>
      <c r="J25" s="82"/>
      <c r="K25" s="81"/>
      <c r="L25" s="81"/>
      <c r="M25" s="81"/>
      <c r="N25" s="81"/>
      <c r="O25" s="81"/>
      <c r="P25" s="83"/>
      <c r="Q25" s="39"/>
    </row>
    <row r="26" spans="1:17" x14ac:dyDescent="0.2">
      <c r="B26" s="2" t="s">
        <v>66</v>
      </c>
      <c r="G26" s="9"/>
      <c r="H26" s="9"/>
      <c r="I26" s="9"/>
      <c r="J26" s="9"/>
      <c r="Q26" s="39"/>
    </row>
    <row r="27" spans="1:17" x14ac:dyDescent="0.2">
      <c r="G27" s="9"/>
      <c r="H27" s="9"/>
      <c r="I27" s="9"/>
      <c r="J27" s="9"/>
      <c r="Q27" s="39"/>
    </row>
    <row r="28" spans="1:17" ht="15.75" x14ac:dyDescent="0.3">
      <c r="B28" s="7" t="s">
        <v>9</v>
      </c>
      <c r="C28" s="33"/>
      <c r="D28" s="7"/>
      <c r="E28" s="34"/>
      <c r="F28" s="8" t="s">
        <v>8</v>
      </c>
      <c r="G28" s="31">
        <v>24</v>
      </c>
      <c r="I28" s="7" t="s">
        <v>11</v>
      </c>
      <c r="J28" s="34"/>
      <c r="K28" s="80">
        <v>2</v>
      </c>
      <c r="M28" s="108" t="s">
        <v>12</v>
      </c>
      <c r="N28" s="108"/>
      <c r="O28" s="32">
        <v>1000</v>
      </c>
      <c r="Q28" s="39"/>
    </row>
    <row r="29" spans="1:17" x14ac:dyDescent="0.2">
      <c r="Q29" s="39"/>
    </row>
    <row r="30" spans="1:17" ht="13.5" thickBot="1" x14ac:dyDescent="0.25">
      <c r="Q30" s="39"/>
    </row>
    <row r="31" spans="1:17" ht="15.75" thickBot="1" x14ac:dyDescent="0.25">
      <c r="C31" s="70"/>
      <c r="D31" s="71"/>
      <c r="E31" s="71"/>
      <c r="F31" s="72"/>
      <c r="G31" s="72"/>
      <c r="H31" s="72"/>
      <c r="I31" s="72"/>
      <c r="J31" s="72"/>
      <c r="K31" s="73"/>
      <c r="Q31" s="39"/>
    </row>
    <row r="32" spans="1:17" ht="15.75" thickBot="1" x14ac:dyDescent="0.25">
      <c r="B32" s="4"/>
      <c r="C32" s="74"/>
      <c r="D32" s="75" t="s">
        <v>13</v>
      </c>
      <c r="E32" s="38">
        <f>IF(AND(G28=2,K28=1),0.803+0.258*((1-(-LN(1-(1/O28))^-0.159))/-0.159),IF(AND(G28=2,K28=2),0.783+0.276*((1-(-LN(1-(1/O28))^-0.176))/-0.176),IF(AND(G28=2,K28=3),0.765+0.314*((1-(-LN(1-(1/O28))^-0.15))/-0.15),IF(AND(G28=6,K28=1),0.83+0.242*((1-(-LN(1-(1/O28))^-0.114))/-0.114),IF(AND(G28=6,K28=2),0.79+0.275*((1-(-LN(1-(1/O28))^-0.135))/-0.135),IF(AND(G28=6,K28=3),0.791+0.3*((1-(-LN(1-(1/O28))^-0.109))/-0.109),IF(AND(G28=24,K28=1),0.839+0.258*((1-(-LN(1-(1/O28))^-0.047))/-0.047),IF(AND(G28=24,K28=2),0.801+0.28*((1-(-LN(1-(1/O28))^-0.12))/-0.12),IF(AND(G28=24,K28=3),0.799+0.304*((1-(-LN(1-(1/O28))^-0.076))/-0.076),0)))))))))</f>
        <v>3.81270367756871</v>
      </c>
      <c r="F32" s="37" t="s">
        <v>63</v>
      </c>
      <c r="G32" s="35"/>
      <c r="H32" s="35"/>
      <c r="I32" s="35"/>
      <c r="J32" s="36"/>
      <c r="K32" s="76"/>
      <c r="Q32" s="39"/>
    </row>
    <row r="33" spans="1:17" ht="13.5" thickBot="1" x14ac:dyDescent="0.25">
      <c r="C33" s="77"/>
      <c r="D33" s="78"/>
      <c r="E33" s="78"/>
      <c r="F33" s="78"/>
      <c r="G33" s="78"/>
      <c r="H33" s="78"/>
      <c r="I33" s="78"/>
      <c r="J33" s="78"/>
      <c r="K33" s="79"/>
      <c r="Q33" s="39"/>
    </row>
    <row r="34" spans="1:17" x14ac:dyDescent="0.2">
      <c r="G34" s="9"/>
      <c r="H34" s="9"/>
      <c r="I34" s="9"/>
      <c r="J34" s="9"/>
      <c r="Q34" s="39"/>
    </row>
    <row r="35" spans="1:17" x14ac:dyDescent="0.2">
      <c r="A35" s="81"/>
      <c r="B35" s="81"/>
      <c r="C35" s="81"/>
      <c r="D35" s="81"/>
      <c r="E35" s="81"/>
      <c r="F35" s="81"/>
      <c r="G35" s="82"/>
      <c r="H35" s="82"/>
      <c r="I35" s="82"/>
      <c r="J35" s="82"/>
      <c r="K35" s="81"/>
      <c r="L35" s="81"/>
      <c r="M35" s="81"/>
      <c r="N35" s="81"/>
      <c r="O35" s="81"/>
      <c r="P35" s="83"/>
      <c r="Q35" s="39"/>
    </row>
    <row r="36" spans="1:17" x14ac:dyDescent="0.2">
      <c r="B36" s="2" t="s">
        <v>67</v>
      </c>
      <c r="G36" s="9"/>
      <c r="H36" s="9"/>
      <c r="I36" s="9"/>
      <c r="J36" s="9"/>
      <c r="Q36" s="39"/>
    </row>
    <row r="37" spans="1:17" x14ac:dyDescent="0.2">
      <c r="G37" s="9"/>
      <c r="H37" s="9"/>
      <c r="I37" s="9"/>
      <c r="J37" s="9"/>
      <c r="Q37" s="39"/>
    </row>
    <row r="38" spans="1:17" ht="15.75" x14ac:dyDescent="0.3">
      <c r="B38" s="7" t="s">
        <v>9</v>
      </c>
      <c r="C38" s="33"/>
      <c r="D38" s="7"/>
      <c r="E38" s="34"/>
      <c r="F38" s="8" t="s">
        <v>8</v>
      </c>
      <c r="G38" s="31">
        <v>24</v>
      </c>
      <c r="I38" s="7" t="s">
        <v>11</v>
      </c>
      <c r="J38" s="34"/>
      <c r="K38" s="80">
        <v>3</v>
      </c>
      <c r="M38" s="108" t="s">
        <v>12</v>
      </c>
      <c r="N38" s="108"/>
      <c r="O38" s="32">
        <v>1000</v>
      </c>
      <c r="Q38" s="39"/>
    </row>
    <row r="39" spans="1:17" x14ac:dyDescent="0.2">
      <c r="Q39" s="39"/>
    </row>
    <row r="40" spans="1:17" ht="13.5" thickBot="1" x14ac:dyDescent="0.25">
      <c r="Q40" s="39"/>
    </row>
    <row r="41" spans="1:17" ht="15.75" thickBot="1" x14ac:dyDescent="0.25">
      <c r="C41" s="70"/>
      <c r="D41" s="71"/>
      <c r="E41" s="71"/>
      <c r="F41" s="72"/>
      <c r="G41" s="72"/>
      <c r="H41" s="72"/>
      <c r="I41" s="72"/>
      <c r="J41" s="72"/>
      <c r="K41" s="73"/>
      <c r="Q41" s="39"/>
    </row>
    <row r="42" spans="1:17" ht="15.75" thickBot="1" x14ac:dyDescent="0.25">
      <c r="B42" s="4"/>
      <c r="C42" s="74"/>
      <c r="D42" s="75" t="s">
        <v>13</v>
      </c>
      <c r="E42" s="38">
        <f>IF(AND(G38=2,K38=1),0.803+0.258*((1-(-LN(1-(1/O38))^-0.159))/-0.159),IF(AND(G38=2,K38=2),0.783+0.276*((1-(-LN(1-(1/O38))^-0.176))/-0.176),IF(AND(G38=2,K38=3),0.765+0.314*((1-(-LN(1-(1/O38))^-0.15))/-0.15),IF(AND(G38=6,K38=1),0.83+0.242*((1-(-LN(1-(1/O38))^-0.114))/-0.114),IF(AND(G38=6,K38=2),0.79+0.275*((1-(-LN(1-(1/O38))^-0.135))/-0.135),IF(AND(G38=6,K38=3),0.791+0.3*((1-(-LN(1-(1/O38))^-0.109))/-0.109),IF(AND(G38=24,K38=1),0.839+0.258*((1-(-LN(1-(1/O38))^-0.047))/-0.047),IF(AND(G38=24,K38=2),0.801+0.28*((1-(-LN(1-(1/O38))^-0.12))/-0.12),IF(AND(G38=24,K38=3),0.799+0.304*((1-(-LN(1-(1/O38))^-0.076))/-0.076),0)))))))))</f>
        <v>3.5605066773119085</v>
      </c>
      <c r="F42" s="37" t="s">
        <v>64</v>
      </c>
      <c r="G42" s="35"/>
      <c r="H42" s="35"/>
      <c r="I42" s="35"/>
      <c r="J42" s="36"/>
      <c r="K42" s="76"/>
      <c r="Q42" s="39"/>
    </row>
    <row r="43" spans="1:17" ht="13.5" thickBot="1" x14ac:dyDescent="0.25">
      <c r="C43" s="77"/>
      <c r="D43" s="78"/>
      <c r="E43" s="78"/>
      <c r="F43" s="78"/>
      <c r="G43" s="78"/>
      <c r="H43" s="78"/>
      <c r="I43" s="78"/>
      <c r="J43" s="78"/>
      <c r="K43" s="79"/>
      <c r="Q43" s="39"/>
    </row>
    <row r="44" spans="1:17" x14ac:dyDescent="0.2">
      <c r="G44" s="9"/>
      <c r="H44" s="9"/>
      <c r="I44" s="9"/>
      <c r="J44" s="9"/>
      <c r="Q44" s="39"/>
    </row>
    <row r="45" spans="1:17" x14ac:dyDescent="0.2">
      <c r="A45" s="81"/>
      <c r="B45" s="81"/>
      <c r="C45" s="81"/>
      <c r="D45" s="81"/>
      <c r="E45" s="81"/>
      <c r="F45" s="81"/>
      <c r="G45" s="82"/>
      <c r="H45" s="82"/>
      <c r="I45" s="82"/>
      <c r="J45" s="82"/>
      <c r="K45" s="81"/>
      <c r="L45" s="81"/>
      <c r="M45" s="81"/>
      <c r="N45" s="81"/>
      <c r="O45" s="81"/>
      <c r="P45" s="83"/>
      <c r="Q45" s="39"/>
    </row>
    <row r="46" spans="1:17" x14ac:dyDescent="0.2">
      <c r="G46" s="9"/>
      <c r="H46" s="9"/>
      <c r="I46" s="9"/>
      <c r="J46" s="9"/>
      <c r="Q46" s="39"/>
    </row>
    <row r="47" spans="1:17" x14ac:dyDescent="0.2">
      <c r="G47" s="9"/>
      <c r="H47" s="9"/>
      <c r="I47" s="9"/>
      <c r="J47" s="9"/>
      <c r="Q47" s="39"/>
    </row>
    <row r="48" spans="1:17" x14ac:dyDescent="0.2">
      <c r="G48" s="9"/>
      <c r="H48" s="9"/>
      <c r="I48" s="9"/>
      <c r="J48" s="9"/>
      <c r="Q48" s="39"/>
    </row>
    <row r="49" spans="7:17" x14ac:dyDescent="0.2">
      <c r="G49" s="9"/>
      <c r="H49" s="9"/>
      <c r="I49" s="9"/>
      <c r="J49" s="9"/>
      <c r="Q49" s="39"/>
    </row>
    <row r="50" spans="7:17" x14ac:dyDescent="0.2">
      <c r="G50" s="9"/>
      <c r="H50" s="9"/>
      <c r="I50" s="9"/>
      <c r="J50" s="9"/>
      <c r="Q50" s="39"/>
    </row>
    <row r="51" spans="7:17" x14ac:dyDescent="0.2">
      <c r="J51" s="109" t="s">
        <v>48</v>
      </c>
      <c r="K51" s="109"/>
      <c r="L51" s="109"/>
      <c r="M51" s="109"/>
      <c r="N51" s="109"/>
      <c r="Q51" s="39"/>
    </row>
    <row r="52" spans="7:17" x14ac:dyDescent="0.2">
      <c r="J52" s="109"/>
      <c r="K52" s="109"/>
      <c r="L52" s="109"/>
      <c r="M52" s="109"/>
      <c r="N52" s="109"/>
      <c r="Q52" s="39"/>
    </row>
    <row r="53" spans="7:17" x14ac:dyDescent="0.2">
      <c r="J53" s="109"/>
      <c r="K53" s="109"/>
      <c r="L53" s="109"/>
      <c r="M53" s="109"/>
      <c r="N53" s="109"/>
      <c r="Q53" s="39"/>
    </row>
    <row r="54" spans="7:17" x14ac:dyDescent="0.2">
      <c r="J54" s="109"/>
      <c r="K54" s="109"/>
      <c r="L54" s="109"/>
      <c r="M54" s="109"/>
      <c r="N54" s="109"/>
      <c r="Q54" s="39"/>
    </row>
    <row r="55" spans="7:17" x14ac:dyDescent="0.2">
      <c r="J55" s="109"/>
      <c r="K55" s="109"/>
      <c r="L55" s="109"/>
      <c r="M55" s="109"/>
      <c r="N55" s="109"/>
      <c r="Q55" s="39"/>
    </row>
    <row r="56" spans="7:17" x14ac:dyDescent="0.2">
      <c r="J56" s="109"/>
      <c r="K56" s="109"/>
      <c r="L56" s="109"/>
      <c r="M56" s="109"/>
      <c r="N56" s="109"/>
      <c r="Q56" s="39"/>
    </row>
    <row r="57" spans="7:17" x14ac:dyDescent="0.2">
      <c r="J57" s="109"/>
      <c r="K57" s="109"/>
      <c r="L57" s="109"/>
      <c r="M57" s="109"/>
      <c r="N57" s="109"/>
      <c r="Q57" s="39"/>
    </row>
    <row r="58" spans="7:17" x14ac:dyDescent="0.2">
      <c r="Q58" s="39"/>
    </row>
    <row r="59" spans="7:17" x14ac:dyDescent="0.2">
      <c r="Q59" s="39"/>
    </row>
    <row r="60" spans="7:17" x14ac:dyDescent="0.2">
      <c r="Q60" s="39"/>
    </row>
    <row r="61" spans="7:17" x14ac:dyDescent="0.2">
      <c r="Q61" s="39"/>
    </row>
    <row r="62" spans="7:17" x14ac:dyDescent="0.2">
      <c r="Q62" s="39"/>
    </row>
    <row r="63" spans="7:17" x14ac:dyDescent="0.2">
      <c r="Q63" s="39"/>
    </row>
    <row r="64" spans="7:17" x14ac:dyDescent="0.2">
      <c r="Q64" s="39"/>
    </row>
    <row r="65" spans="17:17" x14ac:dyDescent="0.2">
      <c r="Q65" s="39"/>
    </row>
    <row r="66" spans="17:17" x14ac:dyDescent="0.2">
      <c r="Q66" s="39"/>
    </row>
    <row r="67" spans="17:17" x14ac:dyDescent="0.2">
      <c r="Q67" s="39"/>
    </row>
    <row r="68" spans="17:17" x14ac:dyDescent="0.2">
      <c r="Q68" s="39"/>
    </row>
    <row r="69" spans="17:17" x14ac:dyDescent="0.2">
      <c r="Q69" s="39"/>
    </row>
    <row r="70" spans="17:17" x14ac:dyDescent="0.2">
      <c r="Q70" s="39"/>
    </row>
    <row r="71" spans="17:17" x14ac:dyDescent="0.2">
      <c r="Q71" s="39"/>
    </row>
    <row r="72" spans="17:17" x14ac:dyDescent="0.2">
      <c r="Q72" s="39"/>
    </row>
    <row r="73" spans="17:17" x14ac:dyDescent="0.2">
      <c r="Q73" s="39"/>
    </row>
    <row r="74" spans="17:17" x14ac:dyDescent="0.2">
      <c r="Q74" s="39"/>
    </row>
    <row r="75" spans="17:17" x14ac:dyDescent="0.2">
      <c r="Q75" s="39"/>
    </row>
    <row r="76" spans="17:17" x14ac:dyDescent="0.2">
      <c r="Q76" s="39"/>
    </row>
    <row r="77" spans="17:17" x14ac:dyDescent="0.2">
      <c r="Q77" s="39"/>
    </row>
    <row r="78" spans="17:17" x14ac:dyDescent="0.2">
      <c r="Q78" s="39"/>
    </row>
    <row r="79" spans="17:17" x14ac:dyDescent="0.2">
      <c r="Q79" s="39"/>
    </row>
    <row r="80" spans="17:17" x14ac:dyDescent="0.2">
      <c r="Q80" s="39"/>
    </row>
    <row r="81" spans="17:17" x14ac:dyDescent="0.2">
      <c r="Q81" s="39"/>
    </row>
    <row r="82" spans="17:17" x14ac:dyDescent="0.2">
      <c r="Q82" s="39"/>
    </row>
    <row r="83" spans="17:17" x14ac:dyDescent="0.2">
      <c r="Q83" s="39"/>
    </row>
    <row r="84" spans="17:17" x14ac:dyDescent="0.2">
      <c r="Q84" s="39"/>
    </row>
    <row r="85" spans="17:17" x14ac:dyDescent="0.2">
      <c r="Q85" s="39"/>
    </row>
    <row r="86" spans="17:17" x14ac:dyDescent="0.2">
      <c r="Q86" s="39"/>
    </row>
    <row r="87" spans="17:17" x14ac:dyDescent="0.2">
      <c r="Q87" s="39"/>
    </row>
    <row r="88" spans="17:17" x14ac:dyDescent="0.2">
      <c r="Q88" s="39"/>
    </row>
    <row r="89" spans="17:17" x14ac:dyDescent="0.2">
      <c r="Q89" s="39"/>
    </row>
    <row r="90" spans="17:17" x14ac:dyDescent="0.2">
      <c r="Q90" s="39"/>
    </row>
    <row r="91" spans="17:17" x14ac:dyDescent="0.2">
      <c r="Q91" s="39"/>
    </row>
    <row r="92" spans="17:17" x14ac:dyDescent="0.2">
      <c r="Q92" s="39"/>
    </row>
  </sheetData>
  <mergeCells count="4">
    <mergeCell ref="M18:N18"/>
    <mergeCell ref="J51:N57"/>
    <mergeCell ref="M28:N28"/>
    <mergeCell ref="M38:N38"/>
  </mergeCells>
  <pageMargins left="0.7" right="0.7" top="0.75" bottom="0.75" header="0.3" footer="0.3"/>
  <pageSetup scale="4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0"/>
  <sheetViews>
    <sheetView workbookViewId="0">
      <selection activeCell="G28" sqref="G28"/>
    </sheetView>
  </sheetViews>
  <sheetFormatPr defaultRowHeight="12.75" x14ac:dyDescent="0.2"/>
  <cols>
    <col min="3" max="3" width="14.140625" customWidth="1"/>
    <col min="4" max="4" width="28.7109375" customWidth="1"/>
  </cols>
  <sheetData>
    <row r="1" spans="1:7" x14ac:dyDescent="0.2">
      <c r="A1" s="2" t="s">
        <v>15</v>
      </c>
    </row>
    <row r="3" spans="1:7" x14ac:dyDescent="0.2">
      <c r="A3" s="2" t="s">
        <v>51</v>
      </c>
    </row>
    <row r="5" spans="1:7" x14ac:dyDescent="0.2">
      <c r="B5" s="4" t="s">
        <v>52</v>
      </c>
    </row>
    <row r="7" spans="1:7" x14ac:dyDescent="0.2">
      <c r="B7" s="4" t="s">
        <v>44</v>
      </c>
    </row>
    <row r="9" spans="1:7" ht="13.5" thickBot="1" x14ac:dyDescent="0.25"/>
    <row r="10" spans="1:7" ht="13.5" thickBot="1" x14ac:dyDescent="0.25">
      <c r="B10" s="21" t="s">
        <v>7</v>
      </c>
      <c r="C10" s="22" t="s">
        <v>24</v>
      </c>
      <c r="D10" s="23" t="s">
        <v>50</v>
      </c>
    </row>
    <row r="11" spans="1:7" x14ac:dyDescent="0.2">
      <c r="B11" s="110">
        <f>IF(('Step 1 - Basin Size &amp; Location'!$B$37)="","",('Step 1 - Basin Size &amp; Location'!$B$37))</f>
        <v>2</v>
      </c>
      <c r="C11" s="15">
        <v>1</v>
      </c>
      <c r="D11" s="41">
        <v>18</v>
      </c>
    </row>
    <row r="12" spans="1:7" x14ac:dyDescent="0.2">
      <c r="B12" s="111"/>
      <c r="C12" s="12">
        <v>2</v>
      </c>
      <c r="D12" s="42"/>
    </row>
    <row r="13" spans="1:7" x14ac:dyDescent="0.2">
      <c r="B13" s="111"/>
      <c r="C13" s="12">
        <v>3</v>
      </c>
      <c r="D13" s="42"/>
    </row>
    <row r="14" spans="1:7" x14ac:dyDescent="0.2">
      <c r="B14" s="111"/>
      <c r="C14" s="12">
        <v>4</v>
      </c>
      <c r="D14" s="42"/>
      <c r="G14" s="4"/>
    </row>
    <row r="15" spans="1:7" x14ac:dyDescent="0.2">
      <c r="B15" s="111"/>
      <c r="C15" s="12">
        <v>5</v>
      </c>
      <c r="D15" s="42"/>
    </row>
    <row r="16" spans="1:7" x14ac:dyDescent="0.2">
      <c r="B16" s="111"/>
      <c r="C16" s="12">
        <v>6</v>
      </c>
      <c r="D16" s="42"/>
    </row>
    <row r="17" spans="2:4" x14ac:dyDescent="0.2">
      <c r="B17" s="111"/>
      <c r="C17" s="12">
        <v>7</v>
      </c>
      <c r="D17" s="42"/>
    </row>
    <row r="18" spans="2:4" x14ac:dyDescent="0.2">
      <c r="B18" s="111"/>
      <c r="C18" s="12">
        <v>8</v>
      </c>
      <c r="D18" s="42"/>
    </row>
    <row r="19" spans="2:4" x14ac:dyDescent="0.2">
      <c r="B19" s="111"/>
      <c r="C19" s="12">
        <v>9</v>
      </c>
      <c r="D19" s="42"/>
    </row>
    <row r="20" spans="2:4" ht="13.5" thickBot="1" x14ac:dyDescent="0.25">
      <c r="B20" s="112"/>
      <c r="C20" s="17">
        <v>10</v>
      </c>
      <c r="D20" s="43"/>
    </row>
    <row r="21" spans="2:4" x14ac:dyDescent="0.2">
      <c r="B21" s="110" t="str">
        <f>IF(('Step 1 - Basin Size &amp; Location'!$B$47)="","",('Step 1 - Basin Size &amp; Location'!$B$47))</f>
        <v/>
      </c>
      <c r="C21" s="24">
        <v>1</v>
      </c>
      <c r="D21" s="44"/>
    </row>
    <row r="22" spans="2:4" x14ac:dyDescent="0.2">
      <c r="B22" s="111"/>
      <c r="C22" s="12">
        <v>2</v>
      </c>
      <c r="D22" s="42"/>
    </row>
    <row r="23" spans="2:4" x14ac:dyDescent="0.2">
      <c r="B23" s="111"/>
      <c r="C23" s="12">
        <v>3</v>
      </c>
      <c r="D23" s="42"/>
    </row>
    <row r="24" spans="2:4" x14ac:dyDescent="0.2">
      <c r="B24" s="111"/>
      <c r="C24" s="14">
        <v>4</v>
      </c>
      <c r="D24" s="45"/>
    </row>
    <row r="25" spans="2:4" x14ac:dyDescent="0.2">
      <c r="B25" s="111"/>
      <c r="C25" s="14">
        <v>5</v>
      </c>
      <c r="D25" s="45"/>
    </row>
    <row r="26" spans="2:4" x14ac:dyDescent="0.2">
      <c r="B26" s="111"/>
      <c r="C26" s="14">
        <v>6</v>
      </c>
      <c r="D26" s="45"/>
    </row>
    <row r="27" spans="2:4" x14ac:dyDescent="0.2">
      <c r="B27" s="111"/>
      <c r="C27" s="14">
        <v>7</v>
      </c>
      <c r="D27" s="45"/>
    </row>
    <row r="28" spans="2:4" x14ac:dyDescent="0.2">
      <c r="B28" s="111"/>
      <c r="C28" s="14">
        <v>8</v>
      </c>
      <c r="D28" s="45"/>
    </row>
    <row r="29" spans="2:4" x14ac:dyDescent="0.2">
      <c r="B29" s="111"/>
      <c r="C29" s="14">
        <v>9</v>
      </c>
      <c r="D29" s="45"/>
    </row>
    <row r="30" spans="2:4" ht="13.5" thickBot="1" x14ac:dyDescent="0.25">
      <c r="B30" s="112"/>
      <c r="C30" s="27">
        <v>10</v>
      </c>
      <c r="D30" s="46"/>
    </row>
  </sheetData>
  <mergeCells count="2">
    <mergeCell ref="B11:B20"/>
    <mergeCell ref="B21:B30"/>
  </mergeCells>
  <pageMargins left="0.7" right="0.7" top="0.75" bottom="0.7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0"/>
  <sheetViews>
    <sheetView tabSelected="1" zoomScaleNormal="100" workbookViewId="0">
      <pane ySplit="13" topLeftCell="A14" activePane="bottomLeft" state="frozen"/>
      <selection pane="bottomLeft" activeCell="M26" sqref="M26"/>
    </sheetView>
  </sheetViews>
  <sheetFormatPr defaultRowHeight="12.75" x14ac:dyDescent="0.2"/>
  <cols>
    <col min="2" max="2" width="15.28515625" customWidth="1"/>
    <col min="7" max="7" width="8.28515625" style="1" bestFit="1" customWidth="1"/>
    <col min="8" max="8" width="8.5703125" style="1" bestFit="1" customWidth="1"/>
    <col min="9" max="9" width="10.5703125" style="1" customWidth="1"/>
    <col min="10" max="10" width="20.28515625" customWidth="1"/>
    <col min="11" max="11" width="16.5703125" style="1" customWidth="1"/>
    <col min="12" max="12" width="9.5703125" customWidth="1"/>
  </cols>
  <sheetData>
    <row r="1" spans="1:18" x14ac:dyDescent="0.2">
      <c r="A1" s="2" t="s">
        <v>15</v>
      </c>
      <c r="E1" s="1"/>
      <c r="F1" s="1"/>
    </row>
    <row r="2" spans="1:18" x14ac:dyDescent="0.2">
      <c r="E2" s="1"/>
      <c r="F2" s="1"/>
    </row>
    <row r="3" spans="1:18" x14ac:dyDescent="0.2">
      <c r="A3" s="2" t="s">
        <v>53</v>
      </c>
      <c r="E3" s="1"/>
      <c r="F3" s="1"/>
    </row>
    <row r="4" spans="1:18" x14ac:dyDescent="0.2">
      <c r="E4" s="1"/>
      <c r="F4" s="1"/>
    </row>
    <row r="5" spans="1:18" ht="12.75" customHeight="1" x14ac:dyDescent="0.2">
      <c r="A5" s="50"/>
      <c r="B5" s="34"/>
      <c r="C5" s="34"/>
      <c r="D5" s="34"/>
      <c r="E5" s="33"/>
      <c r="F5" s="1"/>
    </row>
    <row r="6" spans="1:18" ht="15" customHeight="1" x14ac:dyDescent="0.2">
      <c r="A6" s="2"/>
      <c r="B6" s="4" t="s">
        <v>44</v>
      </c>
      <c r="E6" s="1"/>
      <c r="F6" s="1"/>
      <c r="I6" s="4"/>
    </row>
    <row r="7" spans="1:18" x14ac:dyDescent="0.2">
      <c r="A7" s="2"/>
      <c r="E7" s="1"/>
      <c r="F7" s="1"/>
      <c r="I7" s="6"/>
      <c r="J7" s="6"/>
      <c r="K7" s="6" t="s">
        <v>74</v>
      </c>
      <c r="L7" s="6"/>
      <c r="M7" s="6"/>
    </row>
    <row r="8" spans="1:18" ht="15.75" x14ac:dyDescent="0.3">
      <c r="A8" s="2"/>
      <c r="B8" s="4" t="s">
        <v>56</v>
      </c>
      <c r="C8" s="4"/>
      <c r="F8" s="8" t="s">
        <v>8</v>
      </c>
      <c r="G8" s="31">
        <v>24</v>
      </c>
      <c r="I8" s="49"/>
      <c r="J8" s="86"/>
      <c r="L8" s="5"/>
    </row>
    <row r="9" spans="1:18" x14ac:dyDescent="0.2">
      <c r="B9" s="2"/>
      <c r="D9" s="4"/>
      <c r="F9" s="4"/>
      <c r="H9" s="6"/>
      <c r="I9" s="6"/>
      <c r="J9" s="6"/>
      <c r="K9" s="6"/>
      <c r="L9" s="6"/>
    </row>
    <row r="10" spans="1:18" ht="14.25" customHeight="1" x14ac:dyDescent="0.2">
      <c r="B10" s="48"/>
      <c r="C10" s="48"/>
      <c r="D10" s="48"/>
      <c r="E10" s="48"/>
      <c r="F10" s="48"/>
      <c r="G10" s="48"/>
      <c r="H10" s="48"/>
      <c r="I10" s="48"/>
      <c r="J10" s="48"/>
      <c r="K10" s="48"/>
      <c r="L10" s="48"/>
    </row>
    <row r="11" spans="1:18" ht="13.5" thickBot="1" x14ac:dyDescent="0.25">
      <c r="B11" s="2"/>
      <c r="N11" s="1"/>
    </row>
    <row r="12" spans="1:18" x14ac:dyDescent="0.2">
      <c r="B12" s="52"/>
      <c r="C12" s="53"/>
      <c r="D12" s="53"/>
      <c r="E12" s="53"/>
      <c r="F12" s="53"/>
      <c r="G12" s="117" t="s">
        <v>60</v>
      </c>
      <c r="H12" s="118"/>
      <c r="I12" s="119"/>
      <c r="J12" s="115" t="s">
        <v>10</v>
      </c>
      <c r="K12" s="61" t="s">
        <v>59</v>
      </c>
      <c r="N12" s="3"/>
    </row>
    <row r="13" spans="1:18" ht="15" thickBot="1" x14ac:dyDescent="0.3">
      <c r="B13" s="54" t="s">
        <v>24</v>
      </c>
      <c r="C13" s="55" t="s">
        <v>7</v>
      </c>
      <c r="D13" s="55" t="s">
        <v>57</v>
      </c>
      <c r="E13" s="55" t="s">
        <v>58</v>
      </c>
      <c r="F13" s="55" t="s">
        <v>0</v>
      </c>
      <c r="G13" s="63" t="s">
        <v>3</v>
      </c>
      <c r="H13" s="63" t="s">
        <v>4</v>
      </c>
      <c r="I13" s="63" t="s">
        <v>5</v>
      </c>
      <c r="J13" s="116"/>
      <c r="K13" s="56" t="s">
        <v>1</v>
      </c>
      <c r="O13" s="3"/>
    </row>
    <row r="14" spans="1:18" x14ac:dyDescent="0.2">
      <c r="B14" s="57">
        <f>'Step 1 - Basin Size &amp; Location'!D37</f>
        <v>1</v>
      </c>
      <c r="C14" s="58">
        <f>IF(('Step 1 - Basin Size &amp; Location'!$B$37)="","",'Step 1 - Basin Size &amp; Location'!$B$37)</f>
        <v>2</v>
      </c>
      <c r="D14" s="58">
        <f>IF('Step 1 - Basin Size &amp; Location'!F37="","",'Step 1 - Basin Size &amp; Location'!F37)</f>
        <v>8</v>
      </c>
      <c r="E14" s="58">
        <f>IF('Step 1 - Basin Size &amp; Location'!H37="","",'Step 1 - Basin Size &amp; Location'!H37)</f>
        <v>12.242999999999995</v>
      </c>
      <c r="F14" s="58">
        <f>IF('Step 3 - Mean Annual Precip'!D11="","",'Step 3 - Mean Annual Precip'!D11)</f>
        <v>18</v>
      </c>
      <c r="G14" s="64">
        <f>IF(AND(C14=1,$G$8=2),0.44+(0.0027*F14),IF(AND(C14=2,$G$8=2),0.69+(0.034*D14)-(0.029*E14),IF(AND(C14=3,$G$8=2),0.7+(D14)-(0.04*E14)+(0.087*F14),0)))</f>
        <v>0</v>
      </c>
      <c r="H14" s="64">
        <f t="shared" ref="H14:H33" si="0">IF(AND(C14=1,$G$8=6),0.6+(0.0067*F14),IF(AND(C14=2,$G$8=6),0.75+(0.087*D14)-(0.041*E14),IF(AND(C14=3,$G$8=6),0.85+(0.031*D14)-(0.038*E14)+(0.015*F14),0)))</f>
        <v>0</v>
      </c>
      <c r="I14" s="64">
        <f t="shared" ref="I14:I33" si="1">IF(AND(C14=1,$G$8=24),1+(0.078*D14)-(0.059*E14)+(0.025*F14),IF(AND(C14=2,$G$8=24),1.4+(0.18*D14)-(0.13*E14)+(0.019*F14),IF(AND(C14=3,$G$8=24),0.62+(0.039*D14)-(0.016*E14)+(0.058*F14),0)))</f>
        <v>1.5904100000000003</v>
      </c>
      <c r="J14" s="88">
        <f>IF(C14=1,'Step 2 - Dimensionless Depth'!$E$22,IF(C14=2,'Step 2 - Dimensionless Depth'!$E$32,'Step 2 - Dimensionless Depth'!$E$42))</f>
        <v>3.81270367756871</v>
      </c>
      <c r="K14" s="89">
        <f>IF(D14="","",J14*(SUM(G14:I14)))</f>
        <v>6.0637620558420533</v>
      </c>
    </row>
    <row r="15" spans="1:18" x14ac:dyDescent="0.2">
      <c r="B15" s="59">
        <f>'Step 1 - Basin Size &amp; Location'!D38</f>
        <v>2</v>
      </c>
      <c r="C15" s="14">
        <f>IF(('Step 1 - Basin Size &amp; Location'!$B$37)="","",'Step 1 - Basin Size &amp; Location'!$B$37)</f>
        <v>2</v>
      </c>
      <c r="D15" s="14" t="str">
        <f>IF('Step 1 - Basin Size &amp; Location'!F38="","",'Step 1 - Basin Size &amp; Location'!F38)</f>
        <v/>
      </c>
      <c r="E15" s="14" t="str">
        <f>IF('Step 1 - Basin Size &amp; Location'!H38="","",'Step 1 - Basin Size &amp; Location'!H38)</f>
        <v/>
      </c>
      <c r="F15" s="14" t="str">
        <f>IF('Step 3 - Mean Annual Precip'!D12="","",'Step 3 - Mean Annual Precip'!D12)</f>
        <v/>
      </c>
      <c r="G15" s="65">
        <f t="shared" ref="G15:G33" si="2">IF(AND(C15=1,$G$8=2),0.44+(0.0027*F15),IF(AND(C15=2,$G$8=2),0.69+(0.034*D15)-(0.029*E15),IF(AND(C15=3,$G$8=2),0.7+(0.031*D15)-(0.04*E15)+(0.087*F15),0)))</f>
        <v>0</v>
      </c>
      <c r="H15" s="65">
        <f t="shared" si="0"/>
        <v>0</v>
      </c>
      <c r="I15" s="65" t="e">
        <f t="shared" si="1"/>
        <v>#VALUE!</v>
      </c>
      <c r="J15" s="90">
        <f>IF(C15=1,'Step 2 - Dimensionless Depth'!$E$22,IF(C15=2,'Step 2 - Dimensionless Depth'!$E$32,'Step 2 - Dimensionless Depth'!$E$42))</f>
        <v>3.81270367756871</v>
      </c>
      <c r="K15" s="89" t="str">
        <f t="shared" ref="K15:K33" si="3">IF(D15="","",J15*(SUM(G15:I15)))</f>
        <v/>
      </c>
    </row>
    <row r="16" spans="1:18" x14ac:dyDescent="0.2">
      <c r="B16" s="59">
        <f>'Step 1 - Basin Size &amp; Location'!D39</f>
        <v>3</v>
      </c>
      <c r="C16" s="14">
        <f>IF(('Step 1 - Basin Size &amp; Location'!$B$37)="","",'Step 1 - Basin Size &amp; Location'!$B$37)</f>
        <v>2</v>
      </c>
      <c r="D16" s="14" t="str">
        <f>IF('Step 1 - Basin Size &amp; Location'!F39="","",'Step 1 - Basin Size &amp; Location'!F39)</f>
        <v/>
      </c>
      <c r="E16" s="14" t="str">
        <f>IF('Step 1 - Basin Size &amp; Location'!H39="","",'Step 1 - Basin Size &amp; Location'!H39)</f>
        <v/>
      </c>
      <c r="F16" s="14" t="str">
        <f>IF('Step 3 - Mean Annual Precip'!D13="","",'Step 3 - Mean Annual Precip'!D13)</f>
        <v/>
      </c>
      <c r="G16" s="65">
        <f t="shared" si="2"/>
        <v>0</v>
      </c>
      <c r="H16" s="65">
        <f t="shared" si="0"/>
        <v>0</v>
      </c>
      <c r="I16" s="65" t="e">
        <f t="shared" si="1"/>
        <v>#VALUE!</v>
      </c>
      <c r="J16" s="90">
        <f>IF(C16=1,'Step 2 - Dimensionless Depth'!$E$22,IF(C16=2,'Step 2 - Dimensionless Depth'!$E$32,'Step 2 - Dimensionless Depth'!$E$42))</f>
        <v>3.81270367756871</v>
      </c>
      <c r="K16" s="89" t="str">
        <f t="shared" si="3"/>
        <v/>
      </c>
      <c r="N16" s="113"/>
      <c r="O16" s="113"/>
      <c r="P16" s="113"/>
      <c r="Q16" s="113"/>
      <c r="R16" s="113"/>
    </row>
    <row r="17" spans="2:18" x14ac:dyDescent="0.2">
      <c r="B17" s="59">
        <f>'Step 1 - Basin Size &amp; Location'!D40</f>
        <v>4</v>
      </c>
      <c r="C17" s="14">
        <f>IF(('Step 1 - Basin Size &amp; Location'!$B$37)="","",'Step 1 - Basin Size &amp; Location'!$B$37)</f>
        <v>2</v>
      </c>
      <c r="D17" s="14" t="str">
        <f>IF('Step 1 - Basin Size &amp; Location'!F40="","",'Step 1 - Basin Size &amp; Location'!F40)</f>
        <v/>
      </c>
      <c r="E17" s="14" t="str">
        <f>IF('Step 1 - Basin Size &amp; Location'!H40="","",'Step 1 - Basin Size &amp; Location'!H40)</f>
        <v/>
      </c>
      <c r="F17" s="14" t="str">
        <f>IF('Step 3 - Mean Annual Precip'!D14="","",'Step 3 - Mean Annual Precip'!D14)</f>
        <v/>
      </c>
      <c r="G17" s="65">
        <f t="shared" si="2"/>
        <v>0</v>
      </c>
      <c r="H17" s="65">
        <f t="shared" si="0"/>
        <v>0</v>
      </c>
      <c r="I17" s="65" t="e">
        <f t="shared" si="1"/>
        <v>#VALUE!</v>
      </c>
      <c r="J17" s="90">
        <f>IF(C17=1,'Step 2 - Dimensionless Depth'!$E$22,IF(C17=2,'Step 2 - Dimensionless Depth'!$E$32,'Step 2 - Dimensionless Depth'!$E$42))</f>
        <v>3.81270367756871</v>
      </c>
      <c r="K17" s="89" t="str">
        <f t="shared" si="3"/>
        <v/>
      </c>
      <c r="N17" s="113"/>
      <c r="O17" s="113"/>
      <c r="P17" s="113"/>
      <c r="Q17" s="113"/>
      <c r="R17" s="113"/>
    </row>
    <row r="18" spans="2:18" x14ac:dyDescent="0.2">
      <c r="B18" s="59">
        <f>'Step 1 - Basin Size &amp; Location'!D41</f>
        <v>5</v>
      </c>
      <c r="C18" s="14">
        <f>IF(('Step 1 - Basin Size &amp; Location'!$B$37)="","",'Step 1 - Basin Size &amp; Location'!$B$37)</f>
        <v>2</v>
      </c>
      <c r="D18" s="14" t="str">
        <f>IF('Step 1 - Basin Size &amp; Location'!F41="","",'Step 1 - Basin Size &amp; Location'!F41)</f>
        <v/>
      </c>
      <c r="E18" s="14" t="str">
        <f>IF('Step 1 - Basin Size &amp; Location'!H41="","",'Step 1 - Basin Size &amp; Location'!H41)</f>
        <v/>
      </c>
      <c r="F18" s="14" t="str">
        <f>IF('Step 3 - Mean Annual Precip'!D15="","",'Step 3 - Mean Annual Precip'!D15)</f>
        <v/>
      </c>
      <c r="G18" s="65">
        <f t="shared" si="2"/>
        <v>0</v>
      </c>
      <c r="H18" s="65">
        <f t="shared" si="0"/>
        <v>0</v>
      </c>
      <c r="I18" s="65" t="e">
        <f t="shared" si="1"/>
        <v>#VALUE!</v>
      </c>
      <c r="J18" s="90">
        <f>IF(C18=1,'Step 2 - Dimensionless Depth'!$E$22,IF(C18=2,'Step 2 - Dimensionless Depth'!$E$32,'Step 2 - Dimensionless Depth'!$E$42))</f>
        <v>3.81270367756871</v>
      </c>
      <c r="K18" s="89" t="str">
        <f t="shared" si="3"/>
        <v/>
      </c>
    </row>
    <row r="19" spans="2:18" x14ac:dyDescent="0.2">
      <c r="B19" s="59">
        <f>'Step 1 - Basin Size &amp; Location'!D42</f>
        <v>6</v>
      </c>
      <c r="C19" s="14">
        <f>IF(('Step 1 - Basin Size &amp; Location'!$B$37)="","",'Step 1 - Basin Size &amp; Location'!$B$37)</f>
        <v>2</v>
      </c>
      <c r="D19" s="14" t="str">
        <f>IF('Step 1 - Basin Size &amp; Location'!F42="","",'Step 1 - Basin Size &amp; Location'!F42)</f>
        <v/>
      </c>
      <c r="E19" s="14" t="str">
        <f>IF('Step 1 - Basin Size &amp; Location'!H42="","",'Step 1 - Basin Size &amp; Location'!H42)</f>
        <v/>
      </c>
      <c r="F19" s="14" t="str">
        <f>IF('Step 3 - Mean Annual Precip'!D16="","",'Step 3 - Mean Annual Precip'!D16)</f>
        <v/>
      </c>
      <c r="G19" s="65">
        <f t="shared" si="2"/>
        <v>0</v>
      </c>
      <c r="H19" s="65">
        <f t="shared" si="0"/>
        <v>0</v>
      </c>
      <c r="I19" s="65" t="e">
        <f t="shared" si="1"/>
        <v>#VALUE!</v>
      </c>
      <c r="J19" s="90">
        <f>IF(C19=1,'Step 2 - Dimensionless Depth'!$E$22,IF(C19=2,'Step 2 - Dimensionless Depth'!$E$32,'Step 2 - Dimensionless Depth'!$E$42))</f>
        <v>3.81270367756871</v>
      </c>
      <c r="K19" s="89" t="str">
        <f t="shared" si="3"/>
        <v/>
      </c>
      <c r="N19" s="109" t="s">
        <v>48</v>
      </c>
      <c r="O19" s="109"/>
      <c r="P19" s="109"/>
      <c r="Q19" s="109"/>
      <c r="R19" s="109"/>
    </row>
    <row r="20" spans="2:18" x14ac:dyDescent="0.2">
      <c r="B20" s="59">
        <f>'Step 1 - Basin Size &amp; Location'!D43</f>
        <v>7</v>
      </c>
      <c r="C20" s="14">
        <f>IF(('Step 1 - Basin Size &amp; Location'!$B$37)="","",'Step 1 - Basin Size &amp; Location'!$B$37)</f>
        <v>2</v>
      </c>
      <c r="D20" s="14" t="str">
        <f>IF('Step 1 - Basin Size &amp; Location'!F43="","",'Step 1 - Basin Size &amp; Location'!F43)</f>
        <v/>
      </c>
      <c r="E20" s="14" t="str">
        <f>IF('Step 1 - Basin Size &amp; Location'!H43="","",'Step 1 - Basin Size &amp; Location'!H43)</f>
        <v/>
      </c>
      <c r="F20" s="14" t="str">
        <f>IF('Step 3 - Mean Annual Precip'!D17="","",'Step 3 - Mean Annual Precip'!D17)</f>
        <v/>
      </c>
      <c r="G20" s="65">
        <f t="shared" si="2"/>
        <v>0</v>
      </c>
      <c r="H20" s="65">
        <f t="shared" si="0"/>
        <v>0</v>
      </c>
      <c r="I20" s="65" t="e">
        <f t="shared" si="1"/>
        <v>#VALUE!</v>
      </c>
      <c r="J20" s="90">
        <f>IF(C20=1,'Step 2 - Dimensionless Depth'!$E$22,IF(C20=2,'Step 2 - Dimensionless Depth'!$E$32,'Step 2 - Dimensionless Depth'!$E$42))</f>
        <v>3.81270367756871</v>
      </c>
      <c r="K20" s="89" t="str">
        <f t="shared" si="3"/>
        <v/>
      </c>
      <c r="N20" s="109"/>
      <c r="O20" s="109"/>
      <c r="P20" s="109"/>
      <c r="Q20" s="109"/>
      <c r="R20" s="109"/>
    </row>
    <row r="21" spans="2:18" x14ac:dyDescent="0.2">
      <c r="B21" s="59">
        <f>'Step 1 - Basin Size &amp; Location'!D44</f>
        <v>8</v>
      </c>
      <c r="C21" s="14">
        <f>IF(('Step 1 - Basin Size &amp; Location'!$B$37)="","",'Step 1 - Basin Size &amp; Location'!$B$37)</f>
        <v>2</v>
      </c>
      <c r="D21" s="14" t="str">
        <f>IF('Step 1 - Basin Size &amp; Location'!F44="","",'Step 1 - Basin Size &amp; Location'!F44)</f>
        <v/>
      </c>
      <c r="E21" s="14" t="str">
        <f>IF('Step 1 - Basin Size &amp; Location'!H44="","",'Step 1 - Basin Size &amp; Location'!H44)</f>
        <v/>
      </c>
      <c r="F21" s="14" t="str">
        <f>IF('Step 3 - Mean Annual Precip'!D18="","",'Step 3 - Mean Annual Precip'!D18)</f>
        <v/>
      </c>
      <c r="G21" s="65">
        <f t="shared" si="2"/>
        <v>0</v>
      </c>
      <c r="H21" s="65">
        <f t="shared" si="0"/>
        <v>0</v>
      </c>
      <c r="I21" s="65" t="e">
        <f t="shared" si="1"/>
        <v>#VALUE!</v>
      </c>
      <c r="J21" s="90">
        <f>IF(C21=1,'Step 2 - Dimensionless Depth'!$E$22,IF(C21=2,'Step 2 - Dimensionless Depth'!$E$32,'Step 2 - Dimensionless Depth'!$E$42))</f>
        <v>3.81270367756871</v>
      </c>
      <c r="K21" s="89" t="str">
        <f t="shared" si="3"/>
        <v/>
      </c>
      <c r="N21" s="109"/>
      <c r="O21" s="109"/>
      <c r="P21" s="109"/>
      <c r="Q21" s="109"/>
      <c r="R21" s="109"/>
    </row>
    <row r="22" spans="2:18" x14ac:dyDescent="0.2">
      <c r="B22" s="59">
        <f>'Step 1 - Basin Size &amp; Location'!D45</f>
        <v>9</v>
      </c>
      <c r="C22" s="14">
        <f>IF(('Step 1 - Basin Size &amp; Location'!$B$37)="","",'Step 1 - Basin Size &amp; Location'!$B$37)</f>
        <v>2</v>
      </c>
      <c r="D22" s="14" t="str">
        <f>IF('Step 1 - Basin Size &amp; Location'!F45="","",'Step 1 - Basin Size &amp; Location'!F45)</f>
        <v/>
      </c>
      <c r="E22" s="14" t="str">
        <f>IF('Step 1 - Basin Size &amp; Location'!H45="","",'Step 1 - Basin Size &amp; Location'!H45)</f>
        <v/>
      </c>
      <c r="F22" s="14" t="str">
        <f>IF('Step 3 - Mean Annual Precip'!D19="","",'Step 3 - Mean Annual Precip'!D19)</f>
        <v/>
      </c>
      <c r="G22" s="65">
        <f t="shared" si="2"/>
        <v>0</v>
      </c>
      <c r="H22" s="65">
        <f t="shared" si="0"/>
        <v>0</v>
      </c>
      <c r="I22" s="65" t="e">
        <f t="shared" si="1"/>
        <v>#VALUE!</v>
      </c>
      <c r="J22" s="90">
        <f>IF(C22=1,'Step 2 - Dimensionless Depth'!$E$22,IF(C22=2,'Step 2 - Dimensionless Depth'!$E$32,'Step 2 - Dimensionless Depth'!$E$42))</f>
        <v>3.81270367756871</v>
      </c>
      <c r="K22" s="89" t="str">
        <f t="shared" si="3"/>
        <v/>
      </c>
      <c r="N22" s="109"/>
      <c r="O22" s="109"/>
      <c r="P22" s="109"/>
      <c r="Q22" s="109"/>
      <c r="R22" s="109"/>
    </row>
    <row r="23" spans="2:18" ht="13.5" thickBot="1" x14ac:dyDescent="0.25">
      <c r="B23" s="60">
        <f>'Step 1 - Basin Size &amp; Location'!D46</f>
        <v>10</v>
      </c>
      <c r="C23" s="27">
        <f>IF(('Step 1 - Basin Size &amp; Location'!$B$37)="","",'Step 1 - Basin Size &amp; Location'!$B$37)</f>
        <v>2</v>
      </c>
      <c r="D23" s="27" t="str">
        <f>IF('Step 1 - Basin Size &amp; Location'!F46="","",'Step 1 - Basin Size &amp; Location'!F46)</f>
        <v/>
      </c>
      <c r="E23" s="27" t="str">
        <f>IF('Step 1 - Basin Size &amp; Location'!H46="","",'Step 1 - Basin Size &amp; Location'!H46)</f>
        <v/>
      </c>
      <c r="F23" s="27" t="str">
        <f>IF('Step 3 - Mean Annual Precip'!D20="","",'Step 3 - Mean Annual Precip'!D20)</f>
        <v/>
      </c>
      <c r="G23" s="66">
        <f t="shared" si="2"/>
        <v>0</v>
      </c>
      <c r="H23" s="66">
        <f t="shared" si="0"/>
        <v>0</v>
      </c>
      <c r="I23" s="66" t="e">
        <f t="shared" si="1"/>
        <v>#VALUE!</v>
      </c>
      <c r="J23" s="91">
        <f>IF(C23=1,'Step 2 - Dimensionless Depth'!$E$22,IF(C23=2,'Step 2 - Dimensionless Depth'!$E$32,'Step 2 - Dimensionless Depth'!$E$42))</f>
        <v>3.81270367756871</v>
      </c>
      <c r="K23" s="92" t="str">
        <f t="shared" si="3"/>
        <v/>
      </c>
    </row>
    <row r="24" spans="2:18" x14ac:dyDescent="0.2">
      <c r="B24" s="57">
        <f>'Step 1 - Basin Size &amp; Location'!D47</f>
        <v>1</v>
      </c>
      <c r="C24" s="58" t="str">
        <f>IF(('Step 1 - Basin Size &amp; Location'!$B$47)="","",'Step 1 - Basin Size &amp; Location'!$B$47)</f>
        <v/>
      </c>
      <c r="D24" s="58" t="str">
        <f>IF('Step 1 - Basin Size &amp; Location'!F47="","",'Step 1 - Basin Size &amp; Location'!F47)</f>
        <v/>
      </c>
      <c r="E24" s="58" t="str">
        <f>IF('Step 1 - Basin Size &amp; Location'!H47="","",'Step 1 - Basin Size &amp; Location'!H47)</f>
        <v/>
      </c>
      <c r="F24" s="58" t="str">
        <f>IF('Step 3 - Mean Annual Precip'!D21="","",'Step 3 - Mean Annual Precip'!D21)</f>
        <v/>
      </c>
      <c r="G24" s="64">
        <f t="shared" si="2"/>
        <v>0</v>
      </c>
      <c r="H24" s="64">
        <f t="shared" si="0"/>
        <v>0</v>
      </c>
      <c r="I24" s="64">
        <f t="shared" si="1"/>
        <v>0</v>
      </c>
      <c r="J24" s="88">
        <f>IF(C24=1,'Step 2 - Dimensionless Depth'!$E$22,IF(C24=2,'Step 2 - Dimensionless Depth'!$E$32,'Step 2 - Dimensionless Depth'!$E$42))</f>
        <v>3.5605066773119085</v>
      </c>
      <c r="K24" s="93" t="str">
        <f t="shared" si="3"/>
        <v/>
      </c>
    </row>
    <row r="25" spans="2:18" x14ac:dyDescent="0.2">
      <c r="B25" s="59">
        <f>'Step 1 - Basin Size &amp; Location'!D48</f>
        <v>2</v>
      </c>
      <c r="C25" s="14" t="str">
        <f>IF(('Step 1 - Basin Size &amp; Location'!$B$47)="","",'Step 1 - Basin Size &amp; Location'!$B$47)</f>
        <v/>
      </c>
      <c r="D25" s="14" t="str">
        <f>IF('Step 1 - Basin Size &amp; Location'!F48="","",'Step 1 - Basin Size &amp; Location'!F48)</f>
        <v/>
      </c>
      <c r="E25" s="14" t="str">
        <f>IF('Step 1 - Basin Size &amp; Location'!H48="","",'Step 1 - Basin Size &amp; Location'!H48)</f>
        <v/>
      </c>
      <c r="F25" s="14" t="str">
        <f>IF('Step 3 - Mean Annual Precip'!D22="","",'Step 3 - Mean Annual Precip'!D22)</f>
        <v/>
      </c>
      <c r="G25" s="65">
        <f t="shared" si="2"/>
        <v>0</v>
      </c>
      <c r="H25" s="65">
        <f t="shared" si="0"/>
        <v>0</v>
      </c>
      <c r="I25" s="65">
        <f t="shared" si="1"/>
        <v>0</v>
      </c>
      <c r="J25" s="90">
        <f>IF(C25=1,'Step 2 - Dimensionless Depth'!$E$22,IF(C25=2,'Step 2 - Dimensionless Depth'!$E$32,'Step 2 - Dimensionless Depth'!$E$42))</f>
        <v>3.5605066773119085</v>
      </c>
      <c r="K25" s="89" t="str">
        <f t="shared" si="3"/>
        <v/>
      </c>
    </row>
    <row r="26" spans="2:18" x14ac:dyDescent="0.2">
      <c r="B26" s="59">
        <f>'Step 1 - Basin Size &amp; Location'!D49</f>
        <v>3</v>
      </c>
      <c r="C26" s="14" t="str">
        <f>IF(('Step 1 - Basin Size &amp; Location'!$B$47)="","",'Step 1 - Basin Size &amp; Location'!$B$47)</f>
        <v/>
      </c>
      <c r="D26" s="14" t="str">
        <f>IF('Step 1 - Basin Size &amp; Location'!F49="","",'Step 1 - Basin Size &amp; Location'!F49)</f>
        <v/>
      </c>
      <c r="E26" s="14" t="str">
        <f>IF('Step 1 - Basin Size &amp; Location'!H49="","",'Step 1 - Basin Size &amp; Location'!H49)</f>
        <v/>
      </c>
      <c r="F26" s="14" t="str">
        <f>IF('Step 3 - Mean Annual Precip'!D23="","",'Step 3 - Mean Annual Precip'!D23)</f>
        <v/>
      </c>
      <c r="G26" s="65">
        <f t="shared" si="2"/>
        <v>0</v>
      </c>
      <c r="H26" s="65">
        <f t="shared" si="0"/>
        <v>0</v>
      </c>
      <c r="I26" s="65">
        <f t="shared" si="1"/>
        <v>0</v>
      </c>
      <c r="J26" s="90">
        <f>IF(C26=1,'Step 2 - Dimensionless Depth'!$E$22,IF(C26=2,'Step 2 - Dimensionless Depth'!$E$32,'Step 2 - Dimensionless Depth'!$E$42))</f>
        <v>3.5605066773119085</v>
      </c>
      <c r="K26" s="89" t="str">
        <f t="shared" si="3"/>
        <v/>
      </c>
    </row>
    <row r="27" spans="2:18" x14ac:dyDescent="0.2">
      <c r="B27" s="59">
        <f>'Step 1 - Basin Size &amp; Location'!D50</f>
        <v>4</v>
      </c>
      <c r="C27" s="14" t="str">
        <f>IF(('Step 1 - Basin Size &amp; Location'!$B$47)="","",'Step 1 - Basin Size &amp; Location'!$B$47)</f>
        <v/>
      </c>
      <c r="D27" s="14" t="str">
        <f>IF('Step 1 - Basin Size &amp; Location'!F50="","",'Step 1 - Basin Size &amp; Location'!F50)</f>
        <v/>
      </c>
      <c r="E27" s="14" t="str">
        <f>IF('Step 1 - Basin Size &amp; Location'!H50="","",'Step 1 - Basin Size &amp; Location'!H50)</f>
        <v/>
      </c>
      <c r="F27" s="14" t="str">
        <f>IF('Step 3 - Mean Annual Precip'!D24="","",'Step 3 - Mean Annual Precip'!D24)</f>
        <v/>
      </c>
      <c r="G27" s="65">
        <f t="shared" si="2"/>
        <v>0</v>
      </c>
      <c r="H27" s="65">
        <f t="shared" si="0"/>
        <v>0</v>
      </c>
      <c r="I27" s="65">
        <f t="shared" si="1"/>
        <v>0</v>
      </c>
      <c r="J27" s="90">
        <f>IF(C27=1,'Step 2 - Dimensionless Depth'!$E$22,IF(C27=2,'Step 2 - Dimensionless Depth'!$E$32,'Step 2 - Dimensionless Depth'!$E$42))</f>
        <v>3.5605066773119085</v>
      </c>
      <c r="K27" s="89" t="str">
        <f t="shared" si="3"/>
        <v/>
      </c>
    </row>
    <row r="28" spans="2:18" x14ac:dyDescent="0.2">
      <c r="B28" s="59">
        <f>'Step 1 - Basin Size &amp; Location'!D51</f>
        <v>5</v>
      </c>
      <c r="C28" s="14" t="str">
        <f>IF(('Step 1 - Basin Size &amp; Location'!$B$47)="","",'Step 1 - Basin Size &amp; Location'!$B$47)</f>
        <v/>
      </c>
      <c r="D28" s="14" t="str">
        <f>IF('Step 1 - Basin Size &amp; Location'!F51="","",'Step 1 - Basin Size &amp; Location'!F51)</f>
        <v/>
      </c>
      <c r="E28" s="14" t="str">
        <f>IF('Step 1 - Basin Size &amp; Location'!H51="","",'Step 1 - Basin Size &amp; Location'!H51)</f>
        <v/>
      </c>
      <c r="F28" s="14" t="str">
        <f>IF('Step 3 - Mean Annual Precip'!D25="","",'Step 3 - Mean Annual Precip'!D25)</f>
        <v/>
      </c>
      <c r="G28" s="65">
        <f t="shared" si="2"/>
        <v>0</v>
      </c>
      <c r="H28" s="65">
        <f t="shared" si="0"/>
        <v>0</v>
      </c>
      <c r="I28" s="65">
        <f t="shared" si="1"/>
        <v>0</v>
      </c>
      <c r="J28" s="90">
        <f>IF(C28=1,'Step 2 - Dimensionless Depth'!$E$22,IF(C28=2,'Step 2 - Dimensionless Depth'!$E$32,'Step 2 - Dimensionless Depth'!$E$42))</f>
        <v>3.5605066773119085</v>
      </c>
      <c r="K28" s="89" t="str">
        <f t="shared" si="3"/>
        <v/>
      </c>
    </row>
    <row r="29" spans="2:18" x14ac:dyDescent="0.2">
      <c r="B29" s="59">
        <f>'Step 1 - Basin Size &amp; Location'!D52</f>
        <v>6</v>
      </c>
      <c r="C29" s="14" t="str">
        <f>IF(('Step 1 - Basin Size &amp; Location'!$B$47)="","",'Step 1 - Basin Size &amp; Location'!$B$47)</f>
        <v/>
      </c>
      <c r="D29" s="14" t="str">
        <f>IF('Step 1 - Basin Size &amp; Location'!F52="","",'Step 1 - Basin Size &amp; Location'!F52)</f>
        <v/>
      </c>
      <c r="E29" s="14" t="str">
        <f>IF('Step 1 - Basin Size &amp; Location'!H52="","",'Step 1 - Basin Size &amp; Location'!H52)</f>
        <v/>
      </c>
      <c r="F29" s="14" t="str">
        <f>IF('Step 3 - Mean Annual Precip'!D26="","",'Step 3 - Mean Annual Precip'!D26)</f>
        <v/>
      </c>
      <c r="G29" s="65">
        <f t="shared" si="2"/>
        <v>0</v>
      </c>
      <c r="H29" s="65">
        <f t="shared" si="0"/>
        <v>0</v>
      </c>
      <c r="I29" s="65">
        <f t="shared" si="1"/>
        <v>0</v>
      </c>
      <c r="J29" s="90">
        <f>IF(C29=1,'Step 2 - Dimensionless Depth'!$E$22,IF(C29=2,'Step 2 - Dimensionless Depth'!$E$32,'Step 2 - Dimensionless Depth'!$E$42))</f>
        <v>3.5605066773119085</v>
      </c>
      <c r="K29" s="89" t="str">
        <f t="shared" si="3"/>
        <v/>
      </c>
    </row>
    <row r="30" spans="2:18" x14ac:dyDescent="0.2">
      <c r="B30" s="59">
        <f>'Step 1 - Basin Size &amp; Location'!D53</f>
        <v>7</v>
      </c>
      <c r="C30" s="14" t="str">
        <f>IF(('Step 1 - Basin Size &amp; Location'!$B$47)="","",'Step 1 - Basin Size &amp; Location'!$B$47)</f>
        <v/>
      </c>
      <c r="D30" s="14" t="str">
        <f>IF('Step 1 - Basin Size &amp; Location'!F53="","",'Step 1 - Basin Size &amp; Location'!F53)</f>
        <v/>
      </c>
      <c r="E30" s="14" t="str">
        <f>IF('Step 1 - Basin Size &amp; Location'!H53="","",'Step 1 - Basin Size &amp; Location'!H53)</f>
        <v/>
      </c>
      <c r="F30" s="14" t="str">
        <f>IF('Step 3 - Mean Annual Precip'!D27="","",'Step 3 - Mean Annual Precip'!D27)</f>
        <v/>
      </c>
      <c r="G30" s="65">
        <f t="shared" si="2"/>
        <v>0</v>
      </c>
      <c r="H30" s="65">
        <f t="shared" si="0"/>
        <v>0</v>
      </c>
      <c r="I30" s="65">
        <f t="shared" si="1"/>
        <v>0</v>
      </c>
      <c r="J30" s="90">
        <f>IF(C30=1,'Step 2 - Dimensionless Depth'!$E$22,IF(C30=2,'Step 2 - Dimensionless Depth'!$E$32,'Step 2 - Dimensionless Depth'!$E$42))</f>
        <v>3.5605066773119085</v>
      </c>
      <c r="K30" s="89" t="str">
        <f t="shared" si="3"/>
        <v/>
      </c>
    </row>
    <row r="31" spans="2:18" x14ac:dyDescent="0.2">
      <c r="B31" s="59">
        <f>'Step 1 - Basin Size &amp; Location'!D54</f>
        <v>8</v>
      </c>
      <c r="C31" s="14" t="str">
        <f>IF(('Step 1 - Basin Size &amp; Location'!$B$47)="","",'Step 1 - Basin Size &amp; Location'!$B$47)</f>
        <v/>
      </c>
      <c r="D31" s="14" t="str">
        <f>IF('Step 1 - Basin Size &amp; Location'!F54="","",'Step 1 - Basin Size &amp; Location'!F54)</f>
        <v/>
      </c>
      <c r="E31" s="14" t="str">
        <f>IF('Step 1 - Basin Size &amp; Location'!H54="","",'Step 1 - Basin Size &amp; Location'!H54)</f>
        <v/>
      </c>
      <c r="F31" s="14" t="str">
        <f>IF('Step 3 - Mean Annual Precip'!D28="","",'Step 3 - Mean Annual Precip'!D28)</f>
        <v/>
      </c>
      <c r="G31" s="65">
        <f t="shared" si="2"/>
        <v>0</v>
      </c>
      <c r="H31" s="65">
        <f t="shared" si="0"/>
        <v>0</v>
      </c>
      <c r="I31" s="65">
        <f t="shared" si="1"/>
        <v>0</v>
      </c>
      <c r="J31" s="90">
        <f>IF(C31=1,'Step 2 - Dimensionless Depth'!$E$22,IF(C31=2,'Step 2 - Dimensionless Depth'!$E$32,'Step 2 - Dimensionless Depth'!$E$42))</f>
        <v>3.5605066773119085</v>
      </c>
      <c r="K31" s="89" t="str">
        <f t="shared" si="3"/>
        <v/>
      </c>
    </row>
    <row r="32" spans="2:18" x14ac:dyDescent="0.2">
      <c r="B32" s="59">
        <f>'Step 1 - Basin Size &amp; Location'!D55</f>
        <v>9</v>
      </c>
      <c r="C32" s="14" t="str">
        <f>IF(('Step 1 - Basin Size &amp; Location'!$B$47)="","",'Step 1 - Basin Size &amp; Location'!$B$47)</f>
        <v/>
      </c>
      <c r="D32" s="14" t="str">
        <f>IF('Step 1 - Basin Size &amp; Location'!F55="","",'Step 1 - Basin Size &amp; Location'!F55)</f>
        <v/>
      </c>
      <c r="E32" s="14" t="str">
        <f>IF('Step 1 - Basin Size &amp; Location'!H55="","",'Step 1 - Basin Size &amp; Location'!H55)</f>
        <v/>
      </c>
      <c r="F32" s="14" t="str">
        <f>IF('Step 3 - Mean Annual Precip'!D29="","",'Step 3 - Mean Annual Precip'!D29)</f>
        <v/>
      </c>
      <c r="G32" s="65">
        <f t="shared" si="2"/>
        <v>0</v>
      </c>
      <c r="H32" s="65">
        <f t="shared" si="0"/>
        <v>0</v>
      </c>
      <c r="I32" s="65">
        <f t="shared" si="1"/>
        <v>0</v>
      </c>
      <c r="J32" s="90">
        <f>IF(C32=1,'Step 2 - Dimensionless Depth'!$E$22,IF(C32=2,'Step 2 - Dimensionless Depth'!$E$32,'Step 2 - Dimensionless Depth'!$E$42))</f>
        <v>3.5605066773119085</v>
      </c>
      <c r="K32" s="89" t="str">
        <f t="shared" si="3"/>
        <v/>
      </c>
    </row>
    <row r="33" spans="2:13" ht="13.5" thickBot="1" x14ac:dyDescent="0.25">
      <c r="B33" s="60">
        <f>'Step 1 - Basin Size &amp; Location'!D56</f>
        <v>10</v>
      </c>
      <c r="C33" s="27" t="str">
        <f>IF(('Step 1 - Basin Size &amp; Location'!$B$47)="","",'Step 1 - Basin Size &amp; Location'!$B$47)</f>
        <v/>
      </c>
      <c r="D33" s="27" t="str">
        <f>IF('Step 1 - Basin Size &amp; Location'!F56="","",'Step 1 - Basin Size &amp; Location'!F56)</f>
        <v/>
      </c>
      <c r="E33" s="27" t="str">
        <f>IF('Step 1 - Basin Size &amp; Location'!H56="","",'Step 1 - Basin Size &amp; Location'!H56)</f>
        <v/>
      </c>
      <c r="F33" s="27" t="str">
        <f>IF('Step 3 - Mean Annual Precip'!D30="","",'Step 3 - Mean Annual Precip'!D30)</f>
        <v/>
      </c>
      <c r="G33" s="66">
        <f t="shared" si="2"/>
        <v>0</v>
      </c>
      <c r="H33" s="66">
        <f t="shared" si="0"/>
        <v>0</v>
      </c>
      <c r="I33" s="66">
        <f t="shared" si="1"/>
        <v>0</v>
      </c>
      <c r="J33" s="91">
        <f>IF(C33=1,'Step 2 - Dimensionless Depth'!$E$22,IF(C33=2,'Step 2 - Dimensionless Depth'!$E$32,'Step 2 - Dimensionless Depth'!$E$42))</f>
        <v>3.5605066773119085</v>
      </c>
      <c r="K33" s="94" t="str">
        <f t="shared" si="3"/>
        <v/>
      </c>
      <c r="M33" s="68"/>
    </row>
    <row r="34" spans="2:13" x14ac:dyDescent="0.2">
      <c r="B34" s="11"/>
      <c r="C34" s="11"/>
      <c r="D34" s="11"/>
      <c r="E34" s="11"/>
      <c r="F34" s="11"/>
      <c r="G34" s="67"/>
      <c r="H34" s="67"/>
      <c r="I34" s="67"/>
      <c r="J34" s="10"/>
      <c r="K34" s="67"/>
      <c r="M34" s="68"/>
    </row>
    <row r="35" spans="2:13" x14ac:dyDescent="0.2">
      <c r="B35" s="11"/>
      <c r="C35" s="11"/>
      <c r="D35" s="11"/>
      <c r="E35" s="11"/>
      <c r="F35" s="11"/>
      <c r="G35" s="67"/>
      <c r="H35" s="67"/>
      <c r="I35" s="67"/>
      <c r="J35" s="10"/>
      <c r="K35" s="67"/>
      <c r="L35" s="1"/>
    </row>
    <row r="36" spans="2:13" x14ac:dyDescent="0.2">
      <c r="B36" s="11"/>
      <c r="C36" s="11"/>
      <c r="D36" s="11"/>
      <c r="E36" s="11"/>
      <c r="F36" s="11"/>
      <c r="G36" s="67"/>
      <c r="H36" s="67"/>
      <c r="I36" s="67" t="s">
        <v>80</v>
      </c>
      <c r="J36" s="10"/>
      <c r="K36" s="68">
        <f>IF(D24="",(AVERAGE(K14:K23)*('Step 1 - Basin Size &amp; Location'!C37/'Step 1 - Basin Size &amp; Location'!E13)),(AVERAGE(K14:K23)*('Step 1 - Basin Size &amp; Location'!C37/'Step 1 - Basin Size &amp; Location'!E13))+(AVERAGE(K24:K33)*('Step 1 - Basin Size &amp; Location'!C47/'Step 1 - Basin Size &amp; Location'!E13)))</f>
        <v>6.0637620558420533</v>
      </c>
    </row>
    <row r="37" spans="2:13" ht="13.5" thickBot="1" x14ac:dyDescent="0.25">
      <c r="B37" s="11"/>
      <c r="C37" s="11"/>
      <c r="D37" s="11"/>
      <c r="E37" s="11"/>
      <c r="F37" s="11"/>
      <c r="G37" s="67"/>
      <c r="H37" s="3"/>
      <c r="I37" s="67" t="s">
        <v>2</v>
      </c>
      <c r="J37" s="4"/>
      <c r="K37" s="69">
        <v>0.98</v>
      </c>
      <c r="L37" s="4" t="s">
        <v>61</v>
      </c>
    </row>
    <row r="38" spans="2:13" ht="13.5" thickBot="1" x14ac:dyDescent="0.25">
      <c r="B38" s="11"/>
      <c r="C38" s="11"/>
      <c r="D38" s="11"/>
      <c r="E38" s="11"/>
      <c r="F38" s="11"/>
      <c r="G38" s="67"/>
      <c r="H38" s="67"/>
      <c r="I38" s="51" t="s">
        <v>76</v>
      </c>
      <c r="J38" s="10"/>
      <c r="K38" s="84">
        <f>+K36*K37</f>
        <v>5.9424868147252123</v>
      </c>
      <c r="L38" s="47" t="s">
        <v>55</v>
      </c>
    </row>
    <row r="40" spans="2:13" ht="14.25" customHeight="1" x14ac:dyDescent="0.2">
      <c r="C40" s="62"/>
      <c r="D40" s="114"/>
      <c r="E40" s="114"/>
      <c r="F40" s="114"/>
      <c r="G40" s="114"/>
      <c r="H40" s="114"/>
      <c r="I40" s="114"/>
      <c r="J40" s="114"/>
      <c r="K40" s="114"/>
      <c r="L40" s="114"/>
    </row>
  </sheetData>
  <mergeCells count="5">
    <mergeCell ref="N16:R17"/>
    <mergeCell ref="D40:L40"/>
    <mergeCell ref="J12:J13"/>
    <mergeCell ref="N19:R22"/>
    <mergeCell ref="G12:I12"/>
  </mergeCells>
  <phoneticPr fontId="1" type="noConversion"/>
  <pageMargins left="0.75" right="0.75" top="1" bottom="1" header="0.5" footer="0.5"/>
  <pageSetup paperSize="256"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 Intro-Purpose</vt:lpstr>
      <vt:lpstr>Step 1 - Basin Size &amp; Location</vt:lpstr>
      <vt:lpstr>Step 2 - Dimensionless Depth</vt:lpstr>
      <vt:lpstr>Step 3 - Mean Annual Precip</vt:lpstr>
      <vt:lpstr>Step 4 - Mean Storm Depth</vt:lpstr>
    </vt:vector>
  </TitlesOfParts>
  <Company>dnrc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Lemieux</dc:creator>
  <cp:lastModifiedBy>Lemieux, Michele</cp:lastModifiedBy>
  <cp:lastPrinted>2020-03-05T15:37:55Z</cp:lastPrinted>
  <dcterms:created xsi:type="dcterms:W3CDTF">2008-01-02T19:04:04Z</dcterms:created>
  <dcterms:modified xsi:type="dcterms:W3CDTF">2021-07-15T19:39:08Z</dcterms:modified>
</cp:coreProperties>
</file>