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G:\WATER_OP\DAM SAFETY\Website\Website 2021\PROGRAM TECHNICAL NOTES\Technical Notes\Technical Note 1\"/>
    </mc:Choice>
  </mc:AlternateContent>
  <xr:revisionPtr revIDLastSave="0" documentId="13_ncr:1_{4BB3CAA1-EA3D-4A5E-B32E-5A707440FC8B}" xr6:coauthVersionLast="45" xr6:coauthVersionMax="45" xr10:uidLastSave="{00000000-0000-0000-0000-000000000000}"/>
  <bookViews>
    <workbookView xWindow="4560" yWindow="2955" windowWidth="22020" windowHeight="13185" tabRatio="704" firstSheet="2" activeTab="4" xr2:uid="{00000000-000D-0000-FFFF-FFFF00000000}"/>
  </bookViews>
  <sheets>
    <sheet name="START HERE Intro-Purpose" sheetId="7" r:id="rId1"/>
    <sheet name="Step 1 - Basin Size &amp; Location" sheetId="8" r:id="rId2"/>
    <sheet name="Step 2 - Dimensionless Depth" sheetId="5" r:id="rId3"/>
    <sheet name="Step 3 - Mean Annual Precip" sheetId="9" r:id="rId4"/>
    <sheet name="Step 4 - Mean Storm Depth" sheetId="2"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1" i="9" l="1"/>
  <c r="B11" i="9"/>
  <c r="E10" i="8" l="1"/>
  <c r="F33" i="2" l="1"/>
  <c r="F32" i="2"/>
  <c r="F31" i="2"/>
  <c r="F30" i="2"/>
  <c r="F29" i="2"/>
  <c r="F28" i="2"/>
  <c r="F27" i="2"/>
  <c r="F26" i="2"/>
  <c r="F25" i="2"/>
  <c r="F24" i="2"/>
  <c r="F23" i="2"/>
  <c r="F22" i="2"/>
  <c r="F21" i="2"/>
  <c r="F20" i="2"/>
  <c r="F19" i="2"/>
  <c r="F18" i="2"/>
  <c r="F17" i="2"/>
  <c r="F16" i="2"/>
  <c r="F15" i="2"/>
  <c r="F14" i="2"/>
  <c r="C33" i="2" l="1"/>
  <c r="C32" i="2"/>
  <c r="C31" i="2"/>
  <c r="C30" i="2"/>
  <c r="C29" i="2"/>
  <c r="C28" i="2"/>
  <c r="C27" i="2"/>
  <c r="C26" i="2"/>
  <c r="C25" i="2"/>
  <c r="C24" i="2"/>
  <c r="C23" i="2"/>
  <c r="C22" i="2"/>
  <c r="C21" i="2"/>
  <c r="C20" i="2"/>
  <c r="C19" i="2"/>
  <c r="C18" i="2"/>
  <c r="C17" i="2"/>
  <c r="C16" i="2"/>
  <c r="C15" i="2"/>
  <c r="C14" i="2"/>
  <c r="E42" i="5"/>
  <c r="E32" i="5"/>
  <c r="J14" i="2" l="1"/>
  <c r="J30" i="2"/>
  <c r="J18" i="2"/>
  <c r="J22" i="2"/>
  <c r="J26" i="2"/>
  <c r="J15" i="2"/>
  <c r="J19" i="2"/>
  <c r="J23" i="2"/>
  <c r="J27" i="2"/>
  <c r="J31" i="2"/>
  <c r="J16" i="2"/>
  <c r="J20" i="2"/>
  <c r="J24" i="2"/>
  <c r="J28" i="2"/>
  <c r="J32" i="2"/>
  <c r="J17" i="2"/>
  <c r="J21" i="2"/>
  <c r="J29" i="2"/>
  <c r="J33" i="2"/>
  <c r="H25" i="2"/>
  <c r="J25" i="2"/>
  <c r="G14" i="2"/>
  <c r="F56" i="8"/>
  <c r="D33" i="2" s="1"/>
  <c r="K33" i="2" s="1"/>
  <c r="F55" i="8"/>
  <c r="D32" i="2" s="1"/>
  <c r="K32" i="2" s="1"/>
  <c r="F54" i="8"/>
  <c r="D31" i="2" s="1"/>
  <c r="K31" i="2" s="1"/>
  <c r="F53" i="8"/>
  <c r="D30" i="2" s="1"/>
  <c r="K30" i="2" s="1"/>
  <c r="F52" i="8"/>
  <c r="D29" i="2" s="1"/>
  <c r="K29" i="2" s="1"/>
  <c r="F51" i="8"/>
  <c r="D28" i="2" s="1"/>
  <c r="K28" i="2" s="1"/>
  <c r="F50" i="8"/>
  <c r="D27" i="2" s="1"/>
  <c r="K27" i="2" s="1"/>
  <c r="F49" i="8"/>
  <c r="D26" i="2" s="1"/>
  <c r="K26" i="2" s="1"/>
  <c r="F48" i="8"/>
  <c r="D25" i="2" s="1"/>
  <c r="K25" i="2" s="1"/>
  <c r="F47" i="8"/>
  <c r="D24" i="2" s="1"/>
  <c r="H56" i="8"/>
  <c r="E33" i="2" s="1"/>
  <c r="H55" i="8"/>
  <c r="E32" i="2" s="1"/>
  <c r="H54" i="8"/>
  <c r="E31" i="2" s="1"/>
  <c r="H53" i="8"/>
  <c r="E30" i="2" s="1"/>
  <c r="H52" i="8"/>
  <c r="E29" i="2" s="1"/>
  <c r="H51" i="8"/>
  <c r="E28" i="2" s="1"/>
  <c r="H50" i="8"/>
  <c r="E27" i="2" s="1"/>
  <c r="H49" i="8"/>
  <c r="E26" i="2" s="1"/>
  <c r="H48" i="8"/>
  <c r="E25" i="2" s="1"/>
  <c r="H47" i="8"/>
  <c r="E24" i="2" s="1"/>
  <c r="H46" i="8"/>
  <c r="E23" i="2" s="1"/>
  <c r="H45" i="8"/>
  <c r="E22" i="2" s="1"/>
  <c r="H44" i="8"/>
  <c r="E21" i="2" s="1"/>
  <c r="H43" i="8"/>
  <c r="E20" i="2" s="1"/>
  <c r="H42" i="8"/>
  <c r="E19" i="2" s="1"/>
  <c r="H41" i="8"/>
  <c r="E18" i="2" s="1"/>
  <c r="H40" i="8"/>
  <c r="E17" i="2" s="1"/>
  <c r="H39" i="8"/>
  <c r="E16" i="2" s="1"/>
  <c r="H38" i="8"/>
  <c r="E15" i="2" s="1"/>
  <c r="H37" i="8"/>
  <c r="E14" i="2" s="1"/>
  <c r="F46" i="8"/>
  <c r="D23" i="2" s="1"/>
  <c r="K23" i="2" s="1"/>
  <c r="F45" i="8"/>
  <c r="D22" i="2" s="1"/>
  <c r="K22" i="2" s="1"/>
  <c r="F44" i="8"/>
  <c r="D21" i="2" s="1"/>
  <c r="K21" i="2" s="1"/>
  <c r="F43" i="8"/>
  <c r="D20" i="2" s="1"/>
  <c r="K20" i="2" s="1"/>
  <c r="F42" i="8"/>
  <c r="D19" i="2" s="1"/>
  <c r="K19" i="2" s="1"/>
  <c r="F41" i="8"/>
  <c r="D18" i="2" s="1"/>
  <c r="K18" i="2" s="1"/>
  <c r="F40" i="8"/>
  <c r="D17" i="2" s="1"/>
  <c r="K17" i="2" s="1"/>
  <c r="F39" i="8"/>
  <c r="D16" i="2" s="1"/>
  <c r="K16" i="2" s="1"/>
  <c r="F38" i="8"/>
  <c r="D15" i="2" s="1"/>
  <c r="K15" i="2" s="1"/>
  <c r="F37" i="8"/>
  <c r="D14" i="2" s="1"/>
  <c r="B33" i="2"/>
  <c r="B32" i="2"/>
  <c r="B31" i="2"/>
  <c r="B30" i="2"/>
  <c r="B29" i="2"/>
  <c r="B28" i="2"/>
  <c r="B27" i="2"/>
  <c r="B26" i="2"/>
  <c r="B25" i="2"/>
  <c r="B24" i="2"/>
  <c r="B23" i="2"/>
  <c r="B22" i="2"/>
  <c r="B21" i="2"/>
  <c r="B20" i="2"/>
  <c r="B19" i="2"/>
  <c r="B18" i="2"/>
  <c r="B17" i="2"/>
  <c r="B16" i="2"/>
  <c r="B15" i="2"/>
  <c r="B14" i="2"/>
  <c r="I14" i="2" l="1"/>
  <c r="G32" i="2"/>
  <c r="I33" i="2"/>
  <c r="H33" i="2"/>
  <c r="G33" i="2"/>
  <c r="H14" i="2"/>
  <c r="G31" i="2"/>
  <c r="I32" i="2"/>
  <c r="I31" i="2"/>
  <c r="H32" i="2"/>
  <c r="H31" i="2"/>
  <c r="E22" i="5"/>
  <c r="I15" i="2"/>
  <c r="I16" i="2"/>
  <c r="I17" i="2"/>
  <c r="I18" i="2"/>
  <c r="I19" i="2"/>
  <c r="I20" i="2"/>
  <c r="I21" i="2"/>
  <c r="I22" i="2"/>
  <c r="I23" i="2"/>
  <c r="I24" i="2"/>
  <c r="I25" i="2"/>
  <c r="I26" i="2"/>
  <c r="I27" i="2"/>
  <c r="I28" i="2"/>
  <c r="I29" i="2"/>
  <c r="I30" i="2"/>
  <c r="H15" i="2"/>
  <c r="H16" i="2"/>
  <c r="H17" i="2"/>
  <c r="H18" i="2"/>
  <c r="H19" i="2"/>
  <c r="H20" i="2"/>
  <c r="H21" i="2"/>
  <c r="H22" i="2"/>
  <c r="H23" i="2"/>
  <c r="H24" i="2"/>
  <c r="H26" i="2"/>
  <c r="H27" i="2"/>
  <c r="H28" i="2"/>
  <c r="H29" i="2"/>
  <c r="H30" i="2"/>
  <c r="G16" i="2"/>
  <c r="G17" i="2"/>
  <c r="G18" i="2"/>
  <c r="G19" i="2"/>
  <c r="G20" i="2"/>
  <c r="G21" i="2"/>
  <c r="G22" i="2"/>
  <c r="G23" i="2"/>
  <c r="G24" i="2"/>
  <c r="G25" i="2"/>
  <c r="G26" i="2"/>
  <c r="G27" i="2"/>
  <c r="G28" i="2"/>
  <c r="G29" i="2"/>
  <c r="G30" i="2"/>
  <c r="G15" i="2"/>
  <c r="K24" i="2" l="1"/>
  <c r="K14" i="2"/>
  <c r="K36" i="2" s="1"/>
  <c r="K38" i="2" l="1"/>
</calcChain>
</file>

<file path=xl/sharedStrings.xml><?xml version="1.0" encoding="utf-8"?>
<sst xmlns="http://schemas.openxmlformats.org/spreadsheetml/2006/main" count="114" uniqueCount="90">
  <si>
    <t>MAP</t>
  </si>
  <si>
    <t>Depth (in)</t>
  </si>
  <si>
    <t>Area adjustment factor</t>
  </si>
  <si>
    <r>
      <t>P</t>
    </r>
    <r>
      <rPr>
        <b/>
        <vertAlign val="subscript"/>
        <sz val="10"/>
        <rFont val="Arial"/>
        <family val="2"/>
      </rPr>
      <t>max</t>
    </r>
    <r>
      <rPr>
        <b/>
        <sz val="10"/>
        <rFont val="Arial"/>
        <family val="2"/>
      </rPr>
      <t>2</t>
    </r>
  </si>
  <si>
    <r>
      <t>P</t>
    </r>
    <r>
      <rPr>
        <b/>
        <vertAlign val="subscript"/>
        <sz val="10"/>
        <rFont val="Arial"/>
        <family val="2"/>
      </rPr>
      <t>max</t>
    </r>
    <r>
      <rPr>
        <b/>
        <sz val="10"/>
        <rFont val="Arial"/>
        <family val="2"/>
      </rPr>
      <t>6</t>
    </r>
  </si>
  <si>
    <r>
      <t>P</t>
    </r>
    <r>
      <rPr>
        <b/>
        <vertAlign val="subscript"/>
        <sz val="10"/>
        <rFont val="Arial"/>
        <family val="2"/>
      </rPr>
      <t>max</t>
    </r>
    <r>
      <rPr>
        <b/>
        <sz val="10"/>
        <rFont val="Arial"/>
        <family val="2"/>
      </rPr>
      <t>24</t>
    </r>
  </si>
  <si>
    <t>NOTE:</t>
  </si>
  <si>
    <t>Region</t>
  </si>
  <si>
    <r>
      <rPr>
        <b/>
        <sz val="10"/>
        <rFont val="Arial"/>
        <family val="2"/>
      </rPr>
      <t>t</t>
    </r>
    <r>
      <rPr>
        <vertAlign val="subscript"/>
        <sz val="10"/>
        <rFont val="Arial"/>
        <family val="2"/>
      </rPr>
      <t>(2, 6, 24)   =</t>
    </r>
  </si>
  <si>
    <t>Input storm duration (in hrs) to be used</t>
  </si>
  <si>
    <t>Dimensionless Depth</t>
  </si>
  <si>
    <t>Input region 1, 2, or 3</t>
  </si>
  <si>
    <t>Storm Event   =</t>
  </si>
  <si>
    <t>q(F)   =</t>
  </si>
  <si>
    <t xml:space="preserve">It is a step-by-step procedure for calculating storm depths and durations for large (infrequent) precipitation events. The procedures in this section are taken from the methods </t>
  </si>
  <si>
    <t>Step-by-Step Procedures for Montana Dam Safety Technical Note 1, Determination of the Inflow Design Flood for High Hazard Dams in Montana (2019)</t>
  </si>
  <si>
    <t>Introduction and Purpose</t>
  </si>
  <si>
    <t>The intent is to somewhat streamline the process for determining depths and durations of large precipitation events and to give the reader a better understanding of how the calculations are performed.</t>
  </si>
  <si>
    <t>To start, the user needs to know:</t>
  </si>
  <si>
    <t xml:space="preserve">4. The storm duration in hours. If the storm duration is not known but the goal of the analysis is to determine the maximum surface runoff of the storm, then several storm durations may be analyzed.  </t>
  </si>
  <si>
    <t xml:space="preserve">1. The geographic location of the drainage basin.  </t>
  </si>
  <si>
    <t>3. The recurrence interval of the storm (i.e., 500-year return interval).</t>
  </si>
  <si>
    <t xml:space="preserve">2. The point on the main stem of the basin that defines the drainage area upstream.  </t>
  </si>
  <si>
    <t>Step 1 - Determining Basin Size and Location Relative to Tech Note 1</t>
  </si>
  <si>
    <t>Point in Basin</t>
  </si>
  <si>
    <t>Latitude (decimal)</t>
  </si>
  <si>
    <t>LAT (latitude minus 40)</t>
  </si>
  <si>
    <t>Longitude (decimal)</t>
  </si>
  <si>
    <t>Size</t>
  </si>
  <si>
    <t>Basins are to be measured for size in square miles.</t>
  </si>
  <si>
    <t>Methods to accomplish this:</t>
  </si>
  <si>
    <t>1. Digital tools for delineating basin and having the size automatically determined (AutoCAD®, Google Earth®, other digital tools.</t>
  </si>
  <si>
    <t>3. Planimeter (ask an engineer over the age of 40 - they will know)</t>
  </si>
  <si>
    <t>Location</t>
  </si>
  <si>
    <t>Latitude ranges from about 44 to 49 degrees.The user is required to convert latitude and longitude  from degrees, minutes,</t>
  </si>
  <si>
    <t>seconds format to decimal format.</t>
  </si>
  <si>
    <t>For smaller basins, one location point near the centroid of the drainage area is adequate.</t>
  </si>
  <si>
    <t xml:space="preserve">For larger basins, the user may want to use multiple points to provide a more even distribution of points </t>
  </si>
  <si>
    <t>representing locations in which mean annual precipitation and mean storm depths are determined.</t>
  </si>
  <si>
    <t>LONG (longitude minus 100)</t>
  </si>
  <si>
    <t>Determine the region in which the drainage basin is located.</t>
  </si>
  <si>
    <t>Use Plate 1 (Locations of annual-maxima precipitation stations) of WRIR 97-4004.</t>
  </si>
  <si>
    <t>If the basin happens to overlap into two regions, determine locations of basin in each region (see table below).</t>
  </si>
  <si>
    <t>Determine the location of points in the basin in latitude and longitude. In Montana, longitude ranges from about 104 to 116 degrees.</t>
  </si>
  <si>
    <r>
      <t xml:space="preserve">User enters in the </t>
    </r>
    <r>
      <rPr>
        <b/>
        <sz val="10"/>
        <color rgb="FF92D050"/>
        <rFont val="Arial"/>
        <family val="2"/>
      </rPr>
      <t>green</t>
    </r>
    <r>
      <rPr>
        <sz val="10"/>
        <rFont val="Arial"/>
        <family val="2"/>
      </rPr>
      <t xml:space="preserve"> cells only.</t>
    </r>
  </si>
  <si>
    <t>Step 2 - Determining Dimensionless Storm Depths</t>
  </si>
  <si>
    <t xml:space="preserve">Knowing the region, storm duration, and the storm recurrence interval, determine the dimensionless storm depth </t>
  </si>
  <si>
    <t>The following information is taken from Equation 2 (page 10) and Table 9 (page 17) of WRIR 97-4004.</t>
  </si>
  <si>
    <t>*This is an unprotected sheet with formulas. Green cells are for user input; referenced table is included below for convenience.</t>
  </si>
  <si>
    <t>OR</t>
  </si>
  <si>
    <t>Mean Annual Precipitation (in)</t>
  </si>
  <si>
    <t>Step 3 - Mean Annual Precipitation</t>
  </si>
  <si>
    <t>Determine the mean annual precipitation for the basin using Plate 2 (Mean annual precipitation in Montana) of WRIR 97-4004.</t>
  </si>
  <si>
    <t>Step 4 - Mean Storm Depth</t>
  </si>
  <si>
    <t>Using a grid pattern is recommended to provide even coverage of the basin, without intentional bias.</t>
  </si>
  <si>
    <t>*</t>
  </si>
  <si>
    <t>Storm duration (hrs) from Step 2</t>
  </si>
  <si>
    <t>LAT</t>
  </si>
  <si>
    <t>LONG</t>
  </si>
  <si>
    <t>Mean Storm</t>
  </si>
  <si>
    <t>From Table 11</t>
  </si>
  <si>
    <t>From Figure 19 ----&gt;</t>
  </si>
  <si>
    <t>&lt;----- REGION 1 DIMENSIONLESS STORM DEPTH*</t>
  </si>
  <si>
    <t>&lt;----- REGION 2 DIMENSIONLESS STORM DEPTH*</t>
  </si>
  <si>
    <t>&lt;----- REGION 3 DIMENSIONLESS STORM DEPTH*</t>
  </si>
  <si>
    <t>FOR REGION 1:</t>
  </si>
  <si>
    <t>FOR REGION 2:</t>
  </si>
  <si>
    <t>FOR REGION 3:</t>
  </si>
  <si>
    <t xml:space="preserve">REGION 1 DIMENSIONLESS STORM DEPTH = </t>
  </si>
  <si>
    <t xml:space="preserve">REGION 2 DIMENSIONLESS STORM DEPTH = </t>
  </si>
  <si>
    <t xml:space="preserve">REGION 3 DIMENSIONLESS STORM DEPTH = </t>
  </si>
  <si>
    <t>Use Figures 12 - 17 below to estimate the dimensionless storm depth for the regions needed.</t>
  </si>
  <si>
    <t>For basins in two regions, make sure the storm duration is the same in regions needed.</t>
  </si>
  <si>
    <t>For regions not being considered, delete the storm duration value in that region (the appropriate q(F) value should be zero).</t>
  </si>
  <si>
    <t xml:space="preserve">  </t>
  </si>
  <si>
    <t>square miles</t>
  </si>
  <si>
    <t>Basin mean storm depth (in)</t>
  </si>
  <si>
    <t>Total Drainage Basin Size =</t>
  </si>
  <si>
    <t>For drainage basins that overlap into two regions, enter the drainage area in each region in the table below.</t>
  </si>
  <si>
    <t>If the drainage basin is located in two regions, enter the area and location points in both regions.</t>
  </si>
  <si>
    <t>Avg at site storm depth, weighted for subbasin sizes (in)</t>
  </si>
  <si>
    <t>Subbasin Area in Region        (sq mi)</t>
  </si>
  <si>
    <t>2. Using StreamStats® (USGS)</t>
  </si>
  <si>
    <r>
      <t xml:space="preserve">This document is a companion to Section 7.1 of Montana Dam Safety Program’s </t>
    </r>
    <r>
      <rPr>
        <i/>
        <sz val="10"/>
        <rFont val="Arial"/>
        <family val="2"/>
      </rPr>
      <t>Technical Note 1, Determination of the Inflow Design Flood for High Hazard Dams in Montana</t>
    </r>
    <r>
      <rPr>
        <sz val="10"/>
        <rFont val="Arial"/>
        <family val="2"/>
      </rPr>
      <t xml:space="preserve">. </t>
    </r>
  </si>
  <si>
    <r>
      <t xml:space="preserve">outlined in the United States Geological Survey (USGS) publication </t>
    </r>
    <r>
      <rPr>
        <i/>
        <sz val="10"/>
        <rFont val="Arial"/>
        <family val="2"/>
      </rPr>
      <t>Water-Resources Investigations Report (WRIR) 97-4004, Regional Analysis of Annual Precipitation Maxima</t>
    </r>
    <r>
      <rPr>
        <sz val="10"/>
        <rFont val="Arial"/>
        <family val="2"/>
      </rPr>
      <t xml:space="preserve"> </t>
    </r>
  </si>
  <si>
    <r>
      <rPr>
        <i/>
        <sz val="10"/>
        <rFont val="Arial"/>
        <family val="2"/>
      </rPr>
      <t>in Montana</t>
    </r>
    <r>
      <rPr>
        <sz val="10"/>
        <rFont val="Arial"/>
        <family val="2"/>
      </rPr>
      <t xml:space="preserve">.  This document is developed to give users a detailed procedure in calculating storm depths and durations without the arduous task of reading and fully understanding </t>
    </r>
  </si>
  <si>
    <r>
      <t xml:space="preserve">all the data and methods described in </t>
    </r>
    <r>
      <rPr>
        <i/>
        <sz val="10"/>
        <rFont val="Arial"/>
        <family val="2"/>
      </rPr>
      <t>WRIR 97-4004</t>
    </r>
    <r>
      <rPr>
        <sz val="10"/>
        <rFont val="Arial"/>
        <family val="2"/>
      </rPr>
      <t xml:space="preserve">, along with providing hints and explanations by experienced users which are not fully explained in </t>
    </r>
    <r>
      <rPr>
        <i/>
        <sz val="10"/>
        <rFont val="Arial"/>
        <family val="2"/>
      </rPr>
      <t>WRIR 97-4004</t>
    </r>
    <r>
      <rPr>
        <sz val="10"/>
        <rFont val="Arial"/>
        <family val="2"/>
      </rPr>
      <t>.</t>
    </r>
  </si>
  <si>
    <r>
      <t xml:space="preserve">The methods presented are in the order of completion to come to a numerical solution. All steps come from </t>
    </r>
    <r>
      <rPr>
        <i/>
        <sz val="10"/>
        <rFont val="Arial"/>
        <family val="2"/>
      </rPr>
      <t>WRIR 97-4004</t>
    </r>
    <r>
      <rPr>
        <sz val="10"/>
        <rFont val="Arial"/>
        <family val="2"/>
      </rPr>
      <t>.</t>
    </r>
  </si>
  <si>
    <t>Cautions</t>
  </si>
  <si>
    <t>This spreadsheet is unprotected. There are no security measures for this spreadsheet or the equations included. Use of this spreadsheet and it's results is the responsibility of the user.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</si>
</sst>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sz val="8"/>
      <name val="Arial"/>
      <family val="2"/>
    </font>
    <font>
      <b/>
      <sz val="10"/>
      <name val="Arial"/>
      <family val="2"/>
    </font>
    <font>
      <sz val="10"/>
      <name val="Arial"/>
      <family val="2"/>
    </font>
    <font>
      <b/>
      <vertAlign val="subscript"/>
      <sz val="10"/>
      <name val="Arial"/>
      <family val="2"/>
    </font>
    <font>
      <vertAlign val="subscript"/>
      <sz val="10"/>
      <name val="Arial"/>
      <family val="2"/>
    </font>
    <font>
      <b/>
      <sz val="12"/>
      <name val="Arial"/>
      <family val="2"/>
    </font>
    <font>
      <sz val="10"/>
      <color rgb="FFFF0000"/>
      <name val="Arial"/>
      <family val="2"/>
    </font>
    <font>
      <sz val="12"/>
      <name val="Arial"/>
      <family val="2"/>
    </font>
    <font>
      <b/>
      <sz val="10"/>
      <color rgb="FF92D050"/>
      <name val="Arial"/>
      <family val="2"/>
    </font>
    <font>
      <u/>
      <sz val="10"/>
      <color theme="10"/>
      <name val="Arial"/>
      <family val="2"/>
    </font>
    <font>
      <i/>
      <sz val="10"/>
      <name val="Arial"/>
      <family val="2"/>
    </font>
    <font>
      <b/>
      <u/>
      <sz val="10"/>
      <name val="Arial"/>
      <family val="2"/>
    </font>
  </fonts>
  <fills count="3">
    <fill>
      <patternFill patternType="none"/>
    </fill>
    <fill>
      <patternFill patternType="gray125"/>
    </fill>
    <fill>
      <patternFill patternType="solid">
        <fgColor rgb="FF92D05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xf numFmtId="0" fontId="3" fillId="0" borderId="0"/>
    <xf numFmtId="0" fontId="10" fillId="0" borderId="0" applyNumberFormat="0" applyFill="0" applyBorder="0" applyAlignment="0" applyProtection="0"/>
  </cellStyleXfs>
  <cellXfs count="120">
    <xf numFmtId="0" fontId="0" fillId="0" borderId="0" xfId="0"/>
    <xf numFmtId="2" fontId="0" fillId="0" borderId="0" xfId="0" applyNumberFormat="1"/>
    <xf numFmtId="0" fontId="2" fillId="0" borderId="0" xfId="0" applyFont="1"/>
    <xf numFmtId="2" fontId="3" fillId="0" borderId="0" xfId="0" applyNumberFormat="1" applyFont="1"/>
    <xf numFmtId="0" fontId="3" fillId="0" borderId="0" xfId="0" applyFont="1"/>
    <xf numFmtId="0" fontId="7" fillId="0" borderId="0" xfId="0" applyFont="1" applyAlignment="1" applyProtection="1">
      <alignment horizontal="center" vertical="center" wrapText="1"/>
      <protection hidden="1"/>
    </xf>
    <xf numFmtId="0" fontId="7" fillId="0" borderId="0" xfId="0" applyFont="1" applyAlignment="1" applyProtection="1">
      <alignment horizontal="center" vertical="center" wrapText="1"/>
      <protection hidden="1"/>
    </xf>
    <xf numFmtId="0" fontId="3" fillId="0" borderId="0" xfId="0" applyFont="1" applyFill="1"/>
    <xf numFmtId="0" fontId="3" fillId="0" borderId="0" xfId="0" applyFont="1" applyFill="1" applyAlignment="1">
      <alignment horizontal="right"/>
    </xf>
    <xf numFmtId="0" fontId="7" fillId="0" borderId="0" xfId="0" applyFont="1" applyAlignment="1" applyProtection="1">
      <alignment vertical="center" wrapText="1"/>
      <protection hidden="1"/>
    </xf>
    <xf numFmtId="0" fontId="3" fillId="0" borderId="0" xfId="0" applyFont="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center" vertical="center"/>
    </xf>
    <xf numFmtId="0" fontId="0" fillId="0" borderId="1" xfId="0" applyFill="1" applyBorder="1" applyAlignment="1">
      <alignment horizontal="center" vertical="center"/>
    </xf>
    <xf numFmtId="0" fontId="0" fillId="0" borderId="5" xfId="0" applyBorder="1" applyAlignment="1">
      <alignment horizontal="center" vertical="center"/>
    </xf>
    <xf numFmtId="0" fontId="0" fillId="2" borderId="5" xfId="0" applyFill="1" applyBorder="1" applyAlignment="1">
      <alignment horizontal="center" vertical="center"/>
    </xf>
    <xf numFmtId="0" fontId="0" fillId="0" borderId="12" xfId="0"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3" fillId="0" borderId="16" xfId="0" applyFont="1" applyBorder="1"/>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0" fillId="0" borderId="7" xfId="0" applyBorder="1" applyAlignment="1">
      <alignment horizontal="center" vertical="center"/>
    </xf>
    <xf numFmtId="0" fontId="0" fillId="2" borderId="7" xfId="0" applyFill="1" applyBorder="1" applyAlignment="1">
      <alignment horizontal="center" vertical="center"/>
    </xf>
    <xf numFmtId="0" fontId="0" fillId="0" borderId="8" xfId="0" applyBorder="1" applyAlignment="1">
      <alignment horizontal="center" vertical="center"/>
    </xf>
    <xf numFmtId="0" fontId="0" fillId="0" borderId="12" xfId="0" applyFill="1" applyBorder="1" applyAlignment="1">
      <alignment horizontal="center" vertical="center"/>
    </xf>
    <xf numFmtId="0" fontId="0" fillId="2" borderId="1" xfId="0" applyFill="1" applyBorder="1"/>
    <xf numFmtId="0" fontId="0" fillId="2" borderId="12" xfId="0" applyFill="1" applyBorder="1"/>
    <xf numFmtId="0" fontId="0" fillId="0" borderId="0" xfId="0" applyBorder="1"/>
    <xf numFmtId="0" fontId="3" fillId="2" borderId="0" xfId="0" applyFont="1" applyFill="1" applyAlignment="1" applyProtection="1">
      <alignment horizontal="center" vertical="center" wrapText="1"/>
      <protection hidden="1"/>
    </xf>
    <xf numFmtId="0" fontId="0" fillId="2" borderId="0" xfId="0" applyFill="1" applyAlignment="1">
      <alignment horizontal="center"/>
    </xf>
    <xf numFmtId="2" fontId="0" fillId="0" borderId="0" xfId="0" applyNumberFormat="1" applyFill="1"/>
    <xf numFmtId="0" fontId="0" fillId="0" borderId="0" xfId="0" applyFill="1"/>
    <xf numFmtId="0" fontId="0" fillId="0" borderId="19" xfId="0" applyBorder="1"/>
    <xf numFmtId="0" fontId="0" fillId="0" borderId="20" xfId="0" applyBorder="1"/>
    <xf numFmtId="0" fontId="3" fillId="0" borderId="19" xfId="0" applyFont="1" applyBorder="1"/>
    <xf numFmtId="0" fontId="8" fillId="0" borderId="4" xfId="0" applyFont="1" applyFill="1" applyBorder="1" applyAlignment="1">
      <alignment horizontal="center"/>
    </xf>
    <xf numFmtId="0" fontId="0" fillId="0" borderId="21" xfId="0" applyBorder="1"/>
    <xf numFmtId="0" fontId="2" fillId="0" borderId="21" xfId="0" applyFont="1" applyBorder="1" applyAlignment="1">
      <alignment horizontal="center"/>
    </xf>
    <xf numFmtId="0" fontId="0" fillId="2" borderId="15" xfId="0" applyFill="1" applyBorder="1" applyAlignment="1">
      <alignment horizontal="center" vertical="center"/>
    </xf>
    <xf numFmtId="0" fontId="0" fillId="2" borderId="10" xfId="0" applyFill="1" applyBorder="1" applyAlignment="1">
      <alignment horizontal="center" vertical="center"/>
    </xf>
    <xf numFmtId="0" fontId="0" fillId="2" borderId="13" xfId="0" applyFill="1" applyBorder="1" applyAlignment="1">
      <alignment horizontal="center" vertical="center"/>
    </xf>
    <xf numFmtId="0" fontId="0" fillId="2" borderId="8" xfId="0" applyFill="1" applyBorder="1" applyAlignment="1">
      <alignment horizontal="center" vertical="center"/>
    </xf>
    <xf numFmtId="0" fontId="0" fillId="2" borderId="10" xfId="0" applyFill="1" applyBorder="1"/>
    <xf numFmtId="0" fontId="0" fillId="2" borderId="13" xfId="0" applyFill="1" applyBorder="1"/>
    <xf numFmtId="0" fontId="3" fillId="0" borderId="0" xfId="0" quotePrefix="1" applyFont="1"/>
    <xf numFmtId="0" fontId="2" fillId="0" borderId="0" xfId="0" applyFont="1" applyFill="1" applyAlignment="1">
      <alignment horizontal="left" wrapText="1"/>
    </xf>
    <xf numFmtId="0" fontId="3" fillId="0" borderId="0" xfId="0" applyFont="1" applyFill="1" applyAlignment="1" applyProtection="1">
      <alignment horizontal="center" vertical="center" wrapText="1"/>
      <protection hidden="1"/>
    </xf>
    <xf numFmtId="0" fontId="2" fillId="0" borderId="0" xfId="0" applyFont="1" applyFill="1"/>
    <xf numFmtId="2" fontId="2" fillId="0" borderId="0" xfId="0" applyNumberFormat="1" applyFont="1" applyAlignment="1">
      <alignment horizontal="center" vertical="center"/>
    </xf>
    <xf numFmtId="0" fontId="0" fillId="0" borderId="22" xfId="0" applyBorder="1" applyAlignment="1">
      <alignment horizontal="center"/>
    </xf>
    <xf numFmtId="0" fontId="0" fillId="0" borderId="23" xfId="0"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2" fontId="2" fillId="0" borderId="27" xfId="0" applyNumberFormat="1" applyFont="1" applyBorder="1" applyAlignment="1">
      <alignment horizont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0" fillId="0" borderId="11" xfId="0" applyFill="1" applyBorder="1" applyAlignment="1">
      <alignment horizontal="center" vertical="center"/>
    </xf>
    <xf numFmtId="2" fontId="2" fillId="0" borderId="24" xfId="0" applyNumberFormat="1" applyFont="1" applyBorder="1" applyAlignment="1">
      <alignment horizontal="center"/>
    </xf>
    <xf numFmtId="0" fontId="6" fillId="0" borderId="0" xfId="0" applyFont="1" applyFill="1" applyAlignment="1" applyProtection="1">
      <alignment vertical="top"/>
      <protection locked="0"/>
    </xf>
    <xf numFmtId="2" fontId="2" fillId="0" borderId="3" xfId="0" applyNumberFormat="1" applyFont="1" applyBorder="1" applyAlignment="1">
      <alignment horizontal="center"/>
    </xf>
    <xf numFmtId="2" fontId="3" fillId="0" borderId="7" xfId="0" applyNumberFormat="1" applyFont="1" applyFill="1" applyBorder="1" applyAlignment="1">
      <alignment horizontal="center" vertical="center"/>
    </xf>
    <xf numFmtId="2" fontId="3" fillId="0" borderId="1" xfId="0" applyNumberFormat="1" applyFont="1" applyFill="1" applyBorder="1" applyAlignment="1">
      <alignment horizontal="center" vertical="center"/>
    </xf>
    <xf numFmtId="2" fontId="3" fillId="0" borderId="12" xfId="0" applyNumberFormat="1" applyFont="1" applyFill="1" applyBorder="1" applyAlignment="1">
      <alignment horizontal="center" vertical="center"/>
    </xf>
    <xf numFmtId="2" fontId="3" fillId="0" borderId="0" xfId="0" applyNumberFormat="1" applyFont="1" applyAlignment="1">
      <alignment horizontal="center" vertical="center"/>
    </xf>
    <xf numFmtId="2" fontId="3" fillId="0" borderId="0" xfId="0" applyNumberFormat="1" applyFont="1" applyFill="1" applyAlignment="1">
      <alignment horizontal="center" vertical="center"/>
    </xf>
    <xf numFmtId="2" fontId="3" fillId="2" borderId="0" xfId="0" applyNumberFormat="1" applyFont="1" applyFill="1" applyAlignment="1">
      <alignment horizontal="center" vertical="center"/>
    </xf>
    <xf numFmtId="0" fontId="0" fillId="0" borderId="31" xfId="0" applyBorder="1"/>
    <xf numFmtId="0" fontId="8" fillId="0" borderId="32" xfId="0" applyFont="1" applyBorder="1"/>
    <xf numFmtId="0" fontId="0" fillId="0" borderId="32" xfId="0" applyBorder="1"/>
    <xf numFmtId="0" fontId="0" fillId="0" borderId="33" xfId="0" applyBorder="1"/>
    <xf numFmtId="0" fontId="0" fillId="0" borderId="34" xfId="0" applyBorder="1"/>
    <xf numFmtId="0" fontId="8" fillId="0" borderId="0" xfId="0" applyFont="1" applyFill="1" applyBorder="1" applyAlignment="1">
      <alignment horizontal="center"/>
    </xf>
    <xf numFmtId="0" fontId="0" fillId="0" borderId="35" xfId="0" applyBorder="1"/>
    <xf numFmtId="0" fontId="0" fillId="0" borderId="36" xfId="0" applyBorder="1"/>
    <xf numFmtId="0" fontId="0" fillId="0" borderId="37" xfId="0" applyBorder="1"/>
    <xf numFmtId="0" fontId="0" fillId="0" borderId="38" xfId="0" applyBorder="1"/>
    <xf numFmtId="0" fontId="0" fillId="0" borderId="1" xfId="0" applyFill="1" applyBorder="1" applyAlignment="1">
      <alignment horizontal="center"/>
    </xf>
    <xf numFmtId="0" fontId="0" fillId="0" borderId="2" xfId="0" applyBorder="1"/>
    <xf numFmtId="0" fontId="7" fillId="0" borderId="2" xfId="0" applyFont="1" applyBorder="1" applyAlignment="1" applyProtection="1">
      <alignment vertical="center" wrapText="1"/>
      <protection hidden="1"/>
    </xf>
    <xf numFmtId="0" fontId="0" fillId="0" borderId="39" xfId="0" applyBorder="1"/>
    <xf numFmtId="2" fontId="2" fillId="0" borderId="4" xfId="0" applyNumberFormat="1" applyFont="1" applyFill="1" applyBorder="1" applyAlignment="1">
      <alignment horizontal="center" vertical="center"/>
    </xf>
    <xf numFmtId="0" fontId="0" fillId="2" borderId="4" xfId="0" applyFill="1" applyBorder="1" applyAlignment="1">
      <alignment horizontal="center" vertical="center"/>
    </xf>
    <xf numFmtId="2" fontId="3" fillId="0" borderId="0" xfId="0" applyNumberFormat="1" applyFont="1" applyFill="1" applyBorder="1" applyAlignment="1">
      <alignment horizontal="center" vertical="center"/>
    </xf>
    <xf numFmtId="0" fontId="0" fillId="2" borderId="0" xfId="0" applyFill="1"/>
    <xf numFmtId="2" fontId="3" fillId="0" borderId="41" xfId="0" applyNumberFormat="1" applyFont="1" applyFill="1" applyBorder="1" applyAlignment="1">
      <alignment horizontal="center"/>
    </xf>
    <xf numFmtId="2" fontId="3" fillId="0" borderId="10" xfId="0" applyNumberFormat="1" applyFont="1" applyFill="1" applyBorder="1" applyAlignment="1">
      <alignment horizontal="center" vertical="center"/>
    </xf>
    <xf numFmtId="2" fontId="3" fillId="0" borderId="42" xfId="0" applyNumberFormat="1" applyFont="1" applyFill="1" applyBorder="1" applyAlignment="1">
      <alignment horizontal="center"/>
    </xf>
    <xf numFmtId="2" fontId="3" fillId="0" borderId="43" xfId="0" applyNumberFormat="1" applyFont="1" applyFill="1" applyBorder="1" applyAlignment="1">
      <alignment horizontal="center"/>
    </xf>
    <xf numFmtId="2" fontId="3" fillId="0" borderId="40" xfId="0" applyNumberFormat="1" applyFont="1" applyFill="1" applyBorder="1" applyAlignment="1">
      <alignment horizontal="center" vertical="center"/>
    </xf>
    <xf numFmtId="2" fontId="3" fillId="0" borderId="8" xfId="0" applyNumberFormat="1" applyFont="1" applyFill="1" applyBorder="1" applyAlignment="1">
      <alignment horizontal="center" vertical="center"/>
    </xf>
    <xf numFmtId="2" fontId="3" fillId="0" borderId="13" xfId="0" applyNumberFormat="1" applyFont="1" applyFill="1" applyBorder="1" applyAlignment="1">
      <alignment horizontal="center" vertical="center"/>
    </xf>
    <xf numFmtId="0" fontId="3" fillId="0" borderId="16" xfId="0" applyFont="1" applyBorder="1" applyAlignment="1">
      <alignment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44" xfId="0" applyFont="1" applyBorder="1" applyAlignment="1">
      <alignment horizontal="center" wrapText="1"/>
    </xf>
    <xf numFmtId="0" fontId="10" fillId="0" borderId="0" xfId="2"/>
    <xf numFmtId="0" fontId="12" fillId="0" borderId="0" xfId="0" applyFont="1"/>
    <xf numFmtId="0" fontId="0" fillId="2" borderId="14" xfId="0" applyFill="1" applyBorder="1" applyAlignment="1">
      <alignment horizontal="center" vertical="center"/>
    </xf>
    <xf numFmtId="0" fontId="0" fillId="2" borderId="9"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2" borderId="23" xfId="0" applyFill="1" applyBorder="1" applyAlignment="1">
      <alignment horizontal="center" vertical="center"/>
    </xf>
    <xf numFmtId="0" fontId="0" fillId="0" borderId="3" xfId="0" applyBorder="1" applyAlignment="1">
      <alignment horizontal="center" vertical="center"/>
    </xf>
    <xf numFmtId="0" fontId="0" fillId="0" borderId="26" xfId="0" applyBorder="1" applyAlignment="1">
      <alignment horizontal="center" vertical="center"/>
    </xf>
    <xf numFmtId="0" fontId="3" fillId="0" borderId="0" xfId="0" applyFont="1" applyFill="1" applyAlignment="1">
      <alignment horizontal="center"/>
    </xf>
    <xf numFmtId="0" fontId="7" fillId="0" borderId="0" xfId="0" applyFont="1" applyAlignment="1" applyProtection="1">
      <alignment horizontal="center" vertical="center" wrapText="1"/>
      <protection hidden="1"/>
    </xf>
    <xf numFmtId="0" fontId="0" fillId="0" borderId="14"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7" fillId="0" borderId="0" xfId="0" applyFont="1" applyAlignment="1" applyProtection="1">
      <alignment horizontal="left" vertical="center" wrapText="1"/>
      <protection hidden="1"/>
    </xf>
    <xf numFmtId="0" fontId="2" fillId="0" borderId="0" xfId="0" applyFont="1" applyFill="1" applyAlignment="1" applyProtection="1">
      <alignment horizontal="left" vertical="top" wrapText="1"/>
      <protection locked="0"/>
    </xf>
    <xf numFmtId="0" fontId="2" fillId="0" borderId="23" xfId="0" applyFont="1" applyBorder="1" applyAlignment="1">
      <alignment horizontal="center" vertical="center" wrapText="1"/>
    </xf>
    <xf numFmtId="0" fontId="2" fillId="0" borderId="26" xfId="0" applyFont="1" applyBorder="1" applyAlignment="1">
      <alignment horizontal="center" vertical="center" wrapText="1"/>
    </xf>
    <xf numFmtId="2" fontId="2" fillId="0" borderId="28" xfId="0" applyNumberFormat="1" applyFont="1" applyBorder="1" applyAlignment="1">
      <alignment horizontal="center"/>
    </xf>
    <xf numFmtId="0" fontId="0" fillId="0" borderId="29" xfId="0" applyBorder="1" applyAlignment="1">
      <alignment horizontal="center"/>
    </xf>
    <xf numFmtId="0" fontId="0" fillId="0" borderId="30" xfId="0" applyBorder="1" applyAlignment="1">
      <alignment horizontal="center"/>
    </xf>
  </cellXfs>
  <cellStyles count="3">
    <cellStyle name="Hyperlink" xfId="2" builtinId="8"/>
    <cellStyle name="Normal" xfId="0" builtinId="0"/>
    <cellStyle name="Normal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6</xdr:col>
      <xdr:colOff>171450</xdr:colOff>
      <xdr:row>57</xdr:row>
      <xdr:rowOff>0</xdr:rowOff>
    </xdr:to>
    <xdr:pic>
      <xdr:nvPicPr>
        <xdr:cNvPr id="5" name="Picture 4" descr="eq 2.jpg">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stretch>
          <a:fillRect/>
        </a:stretch>
      </xdr:blipFill>
      <xdr:spPr>
        <a:xfrm>
          <a:off x="609600" y="6410325"/>
          <a:ext cx="3219450" cy="1133475"/>
        </a:xfrm>
        <a:prstGeom prst="rect">
          <a:avLst/>
        </a:prstGeom>
      </xdr:spPr>
    </xdr:pic>
    <xdr:clientData/>
  </xdr:twoCellAnchor>
  <xdr:twoCellAnchor editAs="oneCell">
    <xdr:from>
      <xdr:col>1</xdr:col>
      <xdr:colOff>0</xdr:colOff>
      <xdr:row>59</xdr:row>
      <xdr:rowOff>0</xdr:rowOff>
    </xdr:from>
    <xdr:to>
      <xdr:col>11</xdr:col>
      <xdr:colOff>523875</xdr:colOff>
      <xdr:row>69</xdr:row>
      <xdr:rowOff>28575</xdr:rowOff>
    </xdr:to>
    <xdr:pic>
      <xdr:nvPicPr>
        <xdr:cNvPr id="7" name="Picture 6" descr="table 9.jpg">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2" cstate="print"/>
        <a:stretch>
          <a:fillRect/>
        </a:stretch>
      </xdr:blipFill>
      <xdr:spPr>
        <a:xfrm>
          <a:off x="609600" y="7867650"/>
          <a:ext cx="6619875" cy="1647825"/>
        </a:xfrm>
        <a:prstGeom prst="rect">
          <a:avLst/>
        </a:prstGeom>
      </xdr:spPr>
    </xdr:pic>
    <xdr:clientData/>
  </xdr:twoCellAnchor>
  <xdr:twoCellAnchor editAs="oneCell">
    <xdr:from>
      <xdr:col>16</xdr:col>
      <xdr:colOff>571500</xdr:colOff>
      <xdr:row>18</xdr:row>
      <xdr:rowOff>9525</xdr:rowOff>
    </xdr:from>
    <xdr:to>
      <xdr:col>23</xdr:col>
      <xdr:colOff>5839</xdr:colOff>
      <xdr:row>31</xdr:row>
      <xdr:rowOff>152400</xdr:rowOff>
    </xdr:to>
    <xdr:pic>
      <xdr:nvPicPr>
        <xdr:cNvPr id="9" name="Picture 124">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0325100" y="2847975"/>
          <a:ext cx="3701539" cy="2428875"/>
        </a:xfrm>
        <a:prstGeom prst="rect">
          <a:avLst/>
        </a:prstGeom>
        <a:noFill/>
        <a:ln w="1">
          <a:noFill/>
          <a:miter lim="800000"/>
          <a:headEnd/>
          <a:tailEnd/>
        </a:ln>
      </xdr:spPr>
    </xdr:pic>
    <xdr:clientData/>
  </xdr:twoCellAnchor>
  <xdr:twoCellAnchor editAs="oneCell">
    <xdr:from>
      <xdr:col>17</xdr:col>
      <xdr:colOff>19050</xdr:colOff>
      <xdr:row>32</xdr:row>
      <xdr:rowOff>95250</xdr:rowOff>
    </xdr:from>
    <xdr:to>
      <xdr:col>23</xdr:col>
      <xdr:colOff>200025</xdr:colOff>
      <xdr:row>46</xdr:row>
      <xdr:rowOff>122149</xdr:rowOff>
    </xdr:to>
    <xdr:pic>
      <xdr:nvPicPr>
        <xdr:cNvPr id="11" name="Picture 1">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10382250" y="5419725"/>
          <a:ext cx="3838575" cy="2436724"/>
        </a:xfrm>
        <a:prstGeom prst="rect">
          <a:avLst/>
        </a:prstGeom>
        <a:noFill/>
        <a:ln w="1">
          <a:noFill/>
          <a:miter lim="800000"/>
          <a:headEnd/>
          <a:tailEnd/>
        </a:ln>
      </xdr:spPr>
    </xdr:pic>
    <xdr:clientData/>
  </xdr:twoCellAnchor>
  <xdr:twoCellAnchor editAs="oneCell">
    <xdr:from>
      <xdr:col>16</xdr:col>
      <xdr:colOff>581026</xdr:colOff>
      <xdr:row>47</xdr:row>
      <xdr:rowOff>9525</xdr:rowOff>
    </xdr:from>
    <xdr:to>
      <xdr:col>23</xdr:col>
      <xdr:colOff>28576</xdr:colOff>
      <xdr:row>62</xdr:row>
      <xdr:rowOff>35755</xdr:rowOff>
    </xdr:to>
    <xdr:pic>
      <xdr:nvPicPr>
        <xdr:cNvPr id="12" name="Picture 125">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10334626" y="7905750"/>
          <a:ext cx="3714750" cy="2455105"/>
        </a:xfrm>
        <a:prstGeom prst="rect">
          <a:avLst/>
        </a:prstGeom>
        <a:noFill/>
        <a:ln w="1">
          <a:noFill/>
          <a:miter lim="800000"/>
          <a:headEnd/>
          <a:tailEnd/>
        </a:ln>
      </xdr:spPr>
    </xdr:pic>
    <xdr:clientData/>
  </xdr:twoCellAnchor>
  <xdr:twoCellAnchor editAs="oneCell">
    <xdr:from>
      <xdr:col>23</xdr:col>
      <xdr:colOff>314325</xdr:colOff>
      <xdr:row>18</xdr:row>
      <xdr:rowOff>9526</xdr:rowOff>
    </xdr:from>
    <xdr:to>
      <xdr:col>28</xdr:col>
      <xdr:colOff>419735</xdr:colOff>
      <xdr:row>31</xdr:row>
      <xdr:rowOff>80646</xdr:rowOff>
    </xdr:to>
    <xdr:pic>
      <xdr:nvPicPr>
        <xdr:cNvPr id="14" name="Picture 13">
          <a:extLst>
            <a:ext uri="{FF2B5EF4-FFF2-40B4-BE49-F238E27FC236}">
              <a16:creationId xmlns:a16="http://schemas.microsoft.com/office/drawing/2014/main" id="{00000000-0008-0000-0200-00000E000000}"/>
            </a:ext>
          </a:extLst>
        </xdr:cNvPr>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6096" t="18346" r="29028" b="11756"/>
        <a:stretch/>
      </xdr:blipFill>
      <xdr:spPr bwMode="auto">
        <a:xfrm>
          <a:off x="14335125" y="2847976"/>
          <a:ext cx="3153410" cy="235712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23</xdr:col>
      <xdr:colOff>247650</xdr:colOff>
      <xdr:row>32</xdr:row>
      <xdr:rowOff>76200</xdr:rowOff>
    </xdr:from>
    <xdr:to>
      <xdr:col>28</xdr:col>
      <xdr:colOff>457835</xdr:colOff>
      <xdr:row>46</xdr:row>
      <xdr:rowOff>52070</xdr:rowOff>
    </xdr:to>
    <xdr:pic>
      <xdr:nvPicPr>
        <xdr:cNvPr id="16" name="Picture 15">
          <a:extLst>
            <a:ext uri="{FF2B5EF4-FFF2-40B4-BE49-F238E27FC236}">
              <a16:creationId xmlns:a16="http://schemas.microsoft.com/office/drawing/2014/main" id="{00000000-0008-0000-0200-000010000000}"/>
            </a:ext>
          </a:extLst>
        </xdr:cNvPr>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6543" t="22758" r="28882" b="6514"/>
        <a:stretch/>
      </xdr:blipFill>
      <xdr:spPr bwMode="auto">
        <a:xfrm>
          <a:off x="14268450" y="5400675"/>
          <a:ext cx="3258185" cy="238569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23</xdr:col>
      <xdr:colOff>171450</xdr:colOff>
      <xdr:row>47</xdr:row>
      <xdr:rowOff>123825</xdr:rowOff>
    </xdr:from>
    <xdr:to>
      <xdr:col>28</xdr:col>
      <xdr:colOff>436245</xdr:colOff>
      <xdr:row>62</xdr:row>
      <xdr:rowOff>48895</xdr:rowOff>
    </xdr:to>
    <xdr:pic>
      <xdr:nvPicPr>
        <xdr:cNvPr id="18" name="Picture 17">
          <a:extLst>
            <a:ext uri="{FF2B5EF4-FFF2-40B4-BE49-F238E27FC236}">
              <a16:creationId xmlns:a16="http://schemas.microsoft.com/office/drawing/2014/main" id="{00000000-0008-0000-0200-000012000000}"/>
            </a:ext>
          </a:extLst>
        </xdr:cNvPr>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6398" t="18113" r="28447" b="13492"/>
        <a:stretch/>
      </xdr:blipFill>
      <xdr:spPr bwMode="auto">
        <a:xfrm>
          <a:off x="14192250" y="8020050"/>
          <a:ext cx="3312795" cy="235394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590550</xdr:colOff>
      <xdr:row>39</xdr:row>
      <xdr:rowOff>123825</xdr:rowOff>
    </xdr:from>
    <xdr:to>
      <xdr:col>10</xdr:col>
      <xdr:colOff>123825</xdr:colOff>
      <xdr:row>59</xdr:row>
      <xdr:rowOff>86607</xdr:rowOff>
    </xdr:to>
    <xdr:pic>
      <xdr:nvPicPr>
        <xdr:cNvPr id="1246" name="Picture 2">
          <a:extLst>
            <a:ext uri="{FF2B5EF4-FFF2-40B4-BE49-F238E27FC236}">
              <a16:creationId xmlns:a16="http://schemas.microsoft.com/office/drawing/2014/main" id="{00000000-0008-0000-0400-0000DE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90550" y="6581775"/>
          <a:ext cx="6781800" cy="3220332"/>
        </a:xfrm>
        <a:prstGeom prst="rect">
          <a:avLst/>
        </a:prstGeom>
        <a:noFill/>
        <a:ln w="1">
          <a:noFill/>
          <a:miter lim="800000"/>
          <a:headEnd/>
          <a:tailEnd/>
        </a:ln>
      </xdr:spPr>
    </xdr:pic>
    <xdr:clientData/>
  </xdr:twoCellAnchor>
  <xdr:twoCellAnchor editAs="oneCell">
    <xdr:from>
      <xdr:col>13</xdr:col>
      <xdr:colOff>228600</xdr:colOff>
      <xdr:row>25</xdr:row>
      <xdr:rowOff>28574</xdr:rowOff>
    </xdr:from>
    <xdr:to>
      <xdr:col>20</xdr:col>
      <xdr:colOff>581025</xdr:colOff>
      <xdr:row>47</xdr:row>
      <xdr:rowOff>20125</xdr:rowOff>
    </xdr:to>
    <xdr:pic>
      <xdr:nvPicPr>
        <xdr:cNvPr id="7" name="Picture 6">
          <a:extLst>
            <a:ext uri="{FF2B5EF4-FFF2-40B4-BE49-F238E27FC236}">
              <a16:creationId xmlns:a16="http://schemas.microsoft.com/office/drawing/2014/main" id="{00000000-0008-0000-0400-000007000000}"/>
            </a:ext>
          </a:extLst>
        </xdr:cNvPr>
        <xdr:cNvPicPr>
          <a:picLocks noChangeAspect="1" noChangeArrowheads="1"/>
        </xdr:cNvPicPr>
      </xdr:nvPicPr>
      <xdr:blipFill rotWithShape="1">
        <a:blip xmlns:r="http://schemas.openxmlformats.org/officeDocument/2006/relationships" r:embed="rId2" cstate="print"/>
        <a:srcRect t="1736" r="16552"/>
        <a:stretch/>
      </xdr:blipFill>
      <xdr:spPr bwMode="auto">
        <a:xfrm>
          <a:off x="9829800" y="4210049"/>
          <a:ext cx="4619625" cy="3601526"/>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3"/>
  <sheetViews>
    <sheetView workbookViewId="0">
      <selection activeCell="E24" sqref="E24"/>
    </sheetView>
  </sheetViews>
  <sheetFormatPr defaultRowHeight="12.75" x14ac:dyDescent="0.2"/>
  <sheetData>
    <row r="1" spans="1:2" x14ac:dyDescent="0.2">
      <c r="A1" s="2" t="s">
        <v>15</v>
      </c>
    </row>
    <row r="3" spans="1:2" x14ac:dyDescent="0.2">
      <c r="A3" s="100" t="s">
        <v>16</v>
      </c>
    </row>
    <row r="5" spans="1:2" x14ac:dyDescent="0.2">
      <c r="B5" s="4" t="s">
        <v>83</v>
      </c>
    </row>
    <row r="6" spans="1:2" x14ac:dyDescent="0.2">
      <c r="B6" s="4" t="s">
        <v>14</v>
      </c>
    </row>
    <row r="7" spans="1:2" x14ac:dyDescent="0.2">
      <c r="B7" s="4" t="s">
        <v>84</v>
      </c>
    </row>
    <row r="8" spans="1:2" x14ac:dyDescent="0.2">
      <c r="B8" s="4" t="s">
        <v>85</v>
      </c>
    </row>
    <row r="9" spans="1:2" x14ac:dyDescent="0.2">
      <c r="B9" s="4" t="s">
        <v>86</v>
      </c>
    </row>
    <row r="10" spans="1:2" x14ac:dyDescent="0.2">
      <c r="B10" s="4"/>
    </row>
    <row r="11" spans="1:2" x14ac:dyDescent="0.2">
      <c r="B11" t="s">
        <v>17</v>
      </c>
    </row>
    <row r="13" spans="1:2" x14ac:dyDescent="0.2">
      <c r="B13" s="4" t="s">
        <v>87</v>
      </c>
    </row>
    <row r="15" spans="1:2" x14ac:dyDescent="0.2">
      <c r="B15" s="2" t="s">
        <v>18</v>
      </c>
    </row>
    <row r="16" spans="1:2" x14ac:dyDescent="0.2">
      <c r="B16" s="4" t="s">
        <v>20</v>
      </c>
    </row>
    <row r="17" spans="1:2" x14ac:dyDescent="0.2">
      <c r="B17" s="4" t="s">
        <v>22</v>
      </c>
    </row>
    <row r="18" spans="1:2" x14ac:dyDescent="0.2">
      <c r="B18" s="4" t="s">
        <v>21</v>
      </c>
    </row>
    <row r="19" spans="1:2" x14ac:dyDescent="0.2">
      <c r="B19" s="4" t="s">
        <v>19</v>
      </c>
    </row>
    <row r="21" spans="1:2" x14ac:dyDescent="0.2">
      <c r="A21" s="100" t="s">
        <v>88</v>
      </c>
    </row>
    <row r="23" spans="1:2" x14ac:dyDescent="0.2">
      <c r="B23" s="4" t="s">
        <v>89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56"/>
  <sheetViews>
    <sheetView topLeftCell="A19" workbookViewId="0">
      <selection activeCell="C47" sqref="C47:C56"/>
    </sheetView>
  </sheetViews>
  <sheetFormatPr defaultRowHeight="12.75" x14ac:dyDescent="0.2"/>
  <cols>
    <col min="2" max="2" width="7.42578125" customWidth="1"/>
    <col min="3" max="3" width="13.85546875" customWidth="1"/>
    <col min="4" max="4" width="17.28515625" customWidth="1"/>
    <col min="5" max="5" width="17.140625" customWidth="1"/>
    <col min="6" max="6" width="22.5703125" customWidth="1"/>
    <col min="7" max="7" width="20.140625" customWidth="1"/>
    <col min="8" max="8" width="25.85546875" customWidth="1"/>
  </cols>
  <sheetData>
    <row r="1" spans="1:6" x14ac:dyDescent="0.2">
      <c r="A1" s="2" t="s">
        <v>15</v>
      </c>
    </row>
    <row r="3" spans="1:6" x14ac:dyDescent="0.2">
      <c r="A3" s="2" t="s">
        <v>23</v>
      </c>
    </row>
    <row r="4" spans="1:6" x14ac:dyDescent="0.2">
      <c r="A4" s="2"/>
    </row>
    <row r="5" spans="1:6" x14ac:dyDescent="0.2">
      <c r="A5" s="2"/>
      <c r="B5" s="2" t="s">
        <v>28</v>
      </c>
      <c r="C5" s="2"/>
    </row>
    <row r="6" spans="1:6" x14ac:dyDescent="0.2">
      <c r="A6" s="2"/>
      <c r="B6" s="4" t="s">
        <v>29</v>
      </c>
      <c r="C6" s="4"/>
    </row>
    <row r="7" spans="1:6" x14ac:dyDescent="0.2">
      <c r="A7" s="2"/>
    </row>
    <row r="8" spans="1:6" x14ac:dyDescent="0.2">
      <c r="A8" s="2"/>
      <c r="B8" s="4" t="s">
        <v>30</v>
      </c>
      <c r="C8" s="4"/>
    </row>
    <row r="9" spans="1:6" x14ac:dyDescent="0.2">
      <c r="A9" s="2"/>
      <c r="B9" s="4" t="s">
        <v>31</v>
      </c>
      <c r="C9" s="4"/>
    </row>
    <row r="10" spans="1:6" x14ac:dyDescent="0.2">
      <c r="A10" s="2"/>
      <c r="B10" s="4" t="s">
        <v>82</v>
      </c>
      <c r="C10" s="4"/>
      <c r="E10" s="99" t="str">
        <f>HYPERLINK("https://www.usgs.gov/mission-areas/water-resources/science/streamstats-streamflow-statistics-and-spatial-analysis-tools?qt-science_center_objects=0#qt-science_center_objects", "Click here to go to StreamStats")</f>
        <v>Click here to go to StreamStats</v>
      </c>
    </row>
    <row r="11" spans="1:6" x14ac:dyDescent="0.2">
      <c r="A11" s="2"/>
      <c r="B11" s="4" t="s">
        <v>32</v>
      </c>
      <c r="C11" s="4"/>
    </row>
    <row r="12" spans="1:6" x14ac:dyDescent="0.2">
      <c r="A12" s="2"/>
    </row>
    <row r="13" spans="1:6" x14ac:dyDescent="0.2">
      <c r="A13" s="2"/>
      <c r="B13" s="4" t="s">
        <v>77</v>
      </c>
      <c r="C13" s="4"/>
      <c r="E13" s="87">
        <v>20</v>
      </c>
      <c r="F13" s="4" t="s">
        <v>75</v>
      </c>
    </row>
    <row r="14" spans="1:6" x14ac:dyDescent="0.2">
      <c r="A14" s="2"/>
      <c r="B14" s="4" t="s">
        <v>78</v>
      </c>
      <c r="C14" s="4"/>
      <c r="E14" s="34"/>
      <c r="F14" s="4"/>
    </row>
    <row r="15" spans="1:6" x14ac:dyDescent="0.2">
      <c r="A15" s="2"/>
    </row>
    <row r="16" spans="1:6" x14ac:dyDescent="0.2">
      <c r="A16" s="2"/>
      <c r="B16" s="2" t="s">
        <v>7</v>
      </c>
      <c r="C16" s="2"/>
    </row>
    <row r="17" spans="1:3" x14ac:dyDescent="0.2">
      <c r="A17" s="2"/>
      <c r="B17" s="4" t="s">
        <v>40</v>
      </c>
      <c r="C17" s="4"/>
    </row>
    <row r="18" spans="1:3" x14ac:dyDescent="0.2">
      <c r="A18" s="2"/>
      <c r="B18" s="4" t="s">
        <v>41</v>
      </c>
      <c r="C18" s="4"/>
    </row>
    <row r="19" spans="1:3" x14ac:dyDescent="0.2">
      <c r="A19" s="2"/>
      <c r="B19" s="4" t="s">
        <v>42</v>
      </c>
      <c r="C19" s="4"/>
    </row>
    <row r="20" spans="1:3" x14ac:dyDescent="0.2">
      <c r="A20" s="2"/>
      <c r="B20" s="4"/>
      <c r="C20" s="4"/>
    </row>
    <row r="21" spans="1:3" x14ac:dyDescent="0.2">
      <c r="A21" s="2"/>
    </row>
    <row r="22" spans="1:3" x14ac:dyDescent="0.2">
      <c r="A22" s="2"/>
      <c r="B22" s="2" t="s">
        <v>33</v>
      </c>
      <c r="C22" s="2"/>
    </row>
    <row r="23" spans="1:3" x14ac:dyDescent="0.2">
      <c r="A23" s="2"/>
      <c r="B23" s="4" t="s">
        <v>43</v>
      </c>
      <c r="C23" s="4"/>
    </row>
    <row r="24" spans="1:3" x14ac:dyDescent="0.2">
      <c r="A24" s="2"/>
      <c r="B24" s="4" t="s">
        <v>34</v>
      </c>
      <c r="C24" s="4"/>
    </row>
    <row r="25" spans="1:3" x14ac:dyDescent="0.2">
      <c r="A25" s="2"/>
      <c r="B25" s="4" t="s">
        <v>35</v>
      </c>
      <c r="C25" s="4"/>
    </row>
    <row r="26" spans="1:3" x14ac:dyDescent="0.2">
      <c r="A26" s="2"/>
    </row>
    <row r="27" spans="1:3" x14ac:dyDescent="0.2">
      <c r="A27" s="2"/>
      <c r="B27" s="4" t="s">
        <v>36</v>
      </c>
      <c r="C27" s="4"/>
    </row>
    <row r="28" spans="1:3" x14ac:dyDescent="0.2">
      <c r="A28" s="2"/>
      <c r="B28" s="4" t="s">
        <v>37</v>
      </c>
      <c r="C28" s="4"/>
    </row>
    <row r="29" spans="1:3" x14ac:dyDescent="0.2">
      <c r="A29" s="2"/>
      <c r="B29" s="4" t="s">
        <v>38</v>
      </c>
      <c r="C29" s="4"/>
    </row>
    <row r="30" spans="1:3" x14ac:dyDescent="0.2">
      <c r="A30" s="2"/>
      <c r="B30" s="4" t="s">
        <v>54</v>
      </c>
      <c r="C30" s="4"/>
    </row>
    <row r="31" spans="1:3" x14ac:dyDescent="0.2">
      <c r="A31" s="2"/>
    </row>
    <row r="32" spans="1:3" x14ac:dyDescent="0.2">
      <c r="A32" s="2"/>
      <c r="B32" s="4" t="s">
        <v>79</v>
      </c>
      <c r="C32" s="4"/>
    </row>
    <row r="33" spans="1:9" x14ac:dyDescent="0.2">
      <c r="A33" s="2"/>
      <c r="B33" s="4"/>
      <c r="C33" s="4"/>
    </row>
    <row r="34" spans="1:9" x14ac:dyDescent="0.2">
      <c r="A34" s="2"/>
      <c r="B34" s="4" t="s">
        <v>44</v>
      </c>
      <c r="C34" s="4"/>
    </row>
    <row r="35" spans="1:9" ht="13.5" thickBot="1" x14ac:dyDescent="0.25"/>
    <row r="36" spans="1:9" ht="42.75" customHeight="1" thickBot="1" x14ac:dyDescent="0.25">
      <c r="B36" s="95" t="s">
        <v>7</v>
      </c>
      <c r="C36" s="98" t="s">
        <v>81</v>
      </c>
      <c r="D36" s="96" t="s">
        <v>24</v>
      </c>
      <c r="E36" s="96" t="s">
        <v>25</v>
      </c>
      <c r="F36" s="96" t="s">
        <v>26</v>
      </c>
      <c r="G36" s="96" t="s">
        <v>27</v>
      </c>
      <c r="H36" s="97" t="s">
        <v>39</v>
      </c>
    </row>
    <row r="37" spans="1:9" x14ac:dyDescent="0.2">
      <c r="B37" s="101">
        <v>2</v>
      </c>
      <c r="C37" s="105">
        <v>20</v>
      </c>
      <c r="D37" s="15">
        <v>1</v>
      </c>
      <c r="E37" s="16">
        <v>48</v>
      </c>
      <c r="F37" s="15">
        <f>IF(E37="","",(E37-40))</f>
        <v>8</v>
      </c>
      <c r="G37" s="16">
        <v>112.24299999999999</v>
      </c>
      <c r="H37" s="26">
        <f>IF(G37="","",(G37-100))</f>
        <v>12.242999999999995</v>
      </c>
      <c r="I37" s="4"/>
    </row>
    <row r="38" spans="1:9" x14ac:dyDescent="0.2">
      <c r="B38" s="102"/>
      <c r="C38" s="106"/>
      <c r="D38" s="12">
        <v>2</v>
      </c>
      <c r="E38" s="13"/>
      <c r="F38" s="15" t="str">
        <f t="shared" ref="F38:F56" si="0">IF(E38="","",(E38-40))</f>
        <v/>
      </c>
      <c r="G38" s="13"/>
      <c r="H38" s="20" t="str">
        <f t="shared" ref="H38:H56" si="1">IF(G38="","",(G38-100))</f>
        <v/>
      </c>
    </row>
    <row r="39" spans="1:9" x14ac:dyDescent="0.2">
      <c r="B39" s="102"/>
      <c r="C39" s="106"/>
      <c r="D39" s="12">
        <v>3</v>
      </c>
      <c r="E39" s="13"/>
      <c r="F39" s="15" t="str">
        <f t="shared" si="0"/>
        <v/>
      </c>
      <c r="G39" s="13"/>
      <c r="H39" s="20" t="str">
        <f t="shared" si="1"/>
        <v/>
      </c>
    </row>
    <row r="40" spans="1:9" x14ac:dyDescent="0.2">
      <c r="B40" s="102"/>
      <c r="C40" s="106"/>
      <c r="D40" s="12">
        <v>4</v>
      </c>
      <c r="E40" s="13"/>
      <c r="F40" s="15" t="str">
        <f t="shared" si="0"/>
        <v/>
      </c>
      <c r="G40" s="13"/>
      <c r="H40" s="20" t="str">
        <f t="shared" si="1"/>
        <v/>
      </c>
    </row>
    <row r="41" spans="1:9" x14ac:dyDescent="0.2">
      <c r="B41" s="102"/>
      <c r="C41" s="106"/>
      <c r="D41" s="12">
        <v>5</v>
      </c>
      <c r="E41" s="13"/>
      <c r="F41" s="15" t="str">
        <f t="shared" si="0"/>
        <v/>
      </c>
      <c r="G41" s="13"/>
      <c r="H41" s="20" t="str">
        <f t="shared" si="1"/>
        <v/>
      </c>
    </row>
    <row r="42" spans="1:9" x14ac:dyDescent="0.2">
      <c r="B42" s="102"/>
      <c r="C42" s="106"/>
      <c r="D42" s="12">
        <v>6</v>
      </c>
      <c r="E42" s="13"/>
      <c r="F42" s="15" t="str">
        <f t="shared" si="0"/>
        <v/>
      </c>
      <c r="G42" s="13"/>
      <c r="H42" s="20" t="str">
        <f t="shared" si="1"/>
        <v/>
      </c>
    </row>
    <row r="43" spans="1:9" x14ac:dyDescent="0.2">
      <c r="B43" s="102"/>
      <c r="C43" s="106"/>
      <c r="D43" s="12">
        <v>7</v>
      </c>
      <c r="E43" s="13"/>
      <c r="F43" s="15" t="str">
        <f t="shared" si="0"/>
        <v/>
      </c>
      <c r="G43" s="13"/>
      <c r="H43" s="20" t="str">
        <f t="shared" si="1"/>
        <v/>
      </c>
    </row>
    <row r="44" spans="1:9" x14ac:dyDescent="0.2">
      <c r="B44" s="102"/>
      <c r="C44" s="106"/>
      <c r="D44" s="12">
        <v>8</v>
      </c>
      <c r="E44" s="13"/>
      <c r="F44" s="15" t="str">
        <f t="shared" si="0"/>
        <v/>
      </c>
      <c r="G44" s="13"/>
      <c r="H44" s="20" t="str">
        <f t="shared" si="1"/>
        <v/>
      </c>
    </row>
    <row r="45" spans="1:9" x14ac:dyDescent="0.2">
      <c r="B45" s="102"/>
      <c r="C45" s="106"/>
      <c r="D45" s="12">
        <v>9</v>
      </c>
      <c r="E45" s="13"/>
      <c r="F45" s="15" t="str">
        <f t="shared" si="0"/>
        <v/>
      </c>
      <c r="G45" s="13"/>
      <c r="H45" s="20" t="str">
        <f t="shared" si="1"/>
        <v/>
      </c>
    </row>
    <row r="46" spans="1:9" ht="13.5" thickBot="1" x14ac:dyDescent="0.25">
      <c r="B46" s="103"/>
      <c r="C46" s="107"/>
      <c r="D46" s="17">
        <v>10</v>
      </c>
      <c r="E46" s="18"/>
      <c r="F46" s="17" t="str">
        <f t="shared" si="0"/>
        <v/>
      </c>
      <c r="G46" s="18"/>
      <c r="H46" s="19" t="str">
        <f t="shared" si="1"/>
        <v/>
      </c>
    </row>
    <row r="47" spans="1:9" x14ac:dyDescent="0.2">
      <c r="B47" s="104"/>
      <c r="C47" s="105"/>
      <c r="D47" s="24">
        <v>1</v>
      </c>
      <c r="E47" s="25"/>
      <c r="F47" s="15" t="str">
        <f t="shared" si="0"/>
        <v/>
      </c>
      <c r="G47" s="16"/>
      <c r="H47" s="20" t="str">
        <f t="shared" si="1"/>
        <v/>
      </c>
    </row>
    <row r="48" spans="1:9" x14ac:dyDescent="0.2">
      <c r="B48" s="102"/>
      <c r="C48" s="106"/>
      <c r="D48" s="12">
        <v>2</v>
      </c>
      <c r="E48" s="13"/>
      <c r="F48" s="15" t="str">
        <f t="shared" si="0"/>
        <v/>
      </c>
      <c r="G48" s="13"/>
      <c r="H48" s="20" t="str">
        <f t="shared" si="1"/>
        <v/>
      </c>
    </row>
    <row r="49" spans="2:8" x14ac:dyDescent="0.2">
      <c r="B49" s="102"/>
      <c r="C49" s="106"/>
      <c r="D49" s="12">
        <v>3</v>
      </c>
      <c r="E49" s="13"/>
      <c r="F49" s="15" t="str">
        <f t="shared" si="0"/>
        <v/>
      </c>
      <c r="G49" s="13"/>
      <c r="H49" s="20" t="str">
        <f t="shared" si="1"/>
        <v/>
      </c>
    </row>
    <row r="50" spans="2:8" x14ac:dyDescent="0.2">
      <c r="B50" s="102"/>
      <c r="C50" s="106"/>
      <c r="D50" s="14">
        <v>4</v>
      </c>
      <c r="E50" s="28"/>
      <c r="F50" s="15" t="str">
        <f t="shared" si="0"/>
        <v/>
      </c>
      <c r="G50" s="13"/>
      <c r="H50" s="20" t="str">
        <f t="shared" si="1"/>
        <v/>
      </c>
    </row>
    <row r="51" spans="2:8" x14ac:dyDescent="0.2">
      <c r="B51" s="102"/>
      <c r="C51" s="106"/>
      <c r="D51" s="14">
        <v>5</v>
      </c>
      <c r="E51" s="28"/>
      <c r="F51" s="15" t="str">
        <f t="shared" si="0"/>
        <v/>
      </c>
      <c r="G51" s="13"/>
      <c r="H51" s="20" t="str">
        <f t="shared" si="1"/>
        <v/>
      </c>
    </row>
    <row r="52" spans="2:8" x14ac:dyDescent="0.2">
      <c r="B52" s="102"/>
      <c r="C52" s="106"/>
      <c r="D52" s="14">
        <v>6</v>
      </c>
      <c r="E52" s="28"/>
      <c r="F52" s="15" t="str">
        <f t="shared" si="0"/>
        <v/>
      </c>
      <c r="G52" s="13"/>
      <c r="H52" s="20" t="str">
        <f t="shared" si="1"/>
        <v/>
      </c>
    </row>
    <row r="53" spans="2:8" x14ac:dyDescent="0.2">
      <c r="B53" s="102"/>
      <c r="C53" s="106"/>
      <c r="D53" s="14">
        <v>7</v>
      </c>
      <c r="E53" s="28"/>
      <c r="F53" s="15" t="str">
        <f t="shared" si="0"/>
        <v/>
      </c>
      <c r="G53" s="13"/>
      <c r="H53" s="20" t="str">
        <f t="shared" si="1"/>
        <v/>
      </c>
    </row>
    <row r="54" spans="2:8" x14ac:dyDescent="0.2">
      <c r="B54" s="102"/>
      <c r="C54" s="106"/>
      <c r="D54" s="14">
        <v>8</v>
      </c>
      <c r="E54" s="28"/>
      <c r="F54" s="15" t="str">
        <f t="shared" si="0"/>
        <v/>
      </c>
      <c r="G54" s="13"/>
      <c r="H54" s="20" t="str">
        <f t="shared" si="1"/>
        <v/>
      </c>
    </row>
    <row r="55" spans="2:8" x14ac:dyDescent="0.2">
      <c r="B55" s="102"/>
      <c r="C55" s="106"/>
      <c r="D55" s="14">
        <v>9</v>
      </c>
      <c r="E55" s="28"/>
      <c r="F55" s="15" t="str">
        <f t="shared" si="0"/>
        <v/>
      </c>
      <c r="G55" s="13"/>
      <c r="H55" s="20" t="str">
        <f t="shared" si="1"/>
        <v/>
      </c>
    </row>
    <row r="56" spans="2:8" ht="13.5" thickBot="1" x14ac:dyDescent="0.25">
      <c r="B56" s="103"/>
      <c r="C56" s="107"/>
      <c r="D56" s="27">
        <v>10</v>
      </c>
      <c r="E56" s="29"/>
      <c r="F56" s="17" t="str">
        <f t="shared" si="0"/>
        <v/>
      </c>
      <c r="G56" s="18"/>
      <c r="H56" s="19" t="str">
        <f t="shared" si="1"/>
        <v/>
      </c>
    </row>
  </sheetData>
  <mergeCells count="4">
    <mergeCell ref="B37:B46"/>
    <mergeCell ref="B47:B56"/>
    <mergeCell ref="C37:C46"/>
    <mergeCell ref="C47:C56"/>
  </mergeCells>
  <pageMargins left="0.7" right="0.7" top="0.75" bottom="0.75" header="0.3" footer="0.3"/>
  <pageSetup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92"/>
  <sheetViews>
    <sheetView workbookViewId="0">
      <pane ySplit="10" topLeftCell="A11" activePane="bottomLeft" state="frozen"/>
      <selection pane="bottomLeft" activeCell="E22" sqref="E22"/>
    </sheetView>
  </sheetViews>
  <sheetFormatPr defaultRowHeight="12.75" x14ac:dyDescent="0.2"/>
  <sheetData>
    <row r="1" spans="1:24" x14ac:dyDescent="0.2">
      <c r="A1" s="2" t="s">
        <v>15</v>
      </c>
    </row>
    <row r="2" spans="1:24" x14ac:dyDescent="0.2">
      <c r="Q2" s="39"/>
    </row>
    <row r="3" spans="1:24" x14ac:dyDescent="0.2">
      <c r="A3" s="2" t="s">
        <v>45</v>
      </c>
      <c r="Q3" s="40" t="s">
        <v>49</v>
      </c>
    </row>
    <row r="4" spans="1:24" x14ac:dyDescent="0.2">
      <c r="Q4" s="39"/>
    </row>
    <row r="5" spans="1:24" x14ac:dyDescent="0.2">
      <c r="B5" s="4" t="s">
        <v>46</v>
      </c>
      <c r="Q5" s="39"/>
      <c r="R5" s="4" t="s">
        <v>71</v>
      </c>
    </row>
    <row r="6" spans="1:24" x14ac:dyDescent="0.2">
      <c r="Q6" s="39"/>
    </row>
    <row r="7" spans="1:24" x14ac:dyDescent="0.2">
      <c r="B7" s="4" t="s">
        <v>47</v>
      </c>
      <c r="Q7" s="39"/>
    </row>
    <row r="8" spans="1:24" x14ac:dyDescent="0.2">
      <c r="B8" s="4"/>
      <c r="L8" s="4"/>
      <c r="Q8" s="39"/>
    </row>
    <row r="9" spans="1:24" x14ac:dyDescent="0.2">
      <c r="B9" s="4" t="s">
        <v>44</v>
      </c>
      <c r="Q9" s="39"/>
    </row>
    <row r="10" spans="1:24" x14ac:dyDescent="0.2">
      <c r="Q10" s="39"/>
    </row>
    <row r="11" spans="1:24" ht="13.5" thickBot="1" x14ac:dyDescent="0.25">
      <c r="Q11" s="39"/>
    </row>
    <row r="12" spans="1:24" ht="13.5" thickBot="1" x14ac:dyDescent="0.25">
      <c r="B12" s="2" t="s">
        <v>6</v>
      </c>
      <c r="C12" s="2" t="s">
        <v>72</v>
      </c>
      <c r="Q12" s="39"/>
      <c r="R12" s="4" t="s">
        <v>68</v>
      </c>
      <c r="X12" s="85"/>
    </row>
    <row r="13" spans="1:24" ht="13.5" thickBot="1" x14ac:dyDescent="0.25">
      <c r="B13" s="2"/>
      <c r="C13" s="2"/>
      <c r="Q13" s="39"/>
      <c r="X13" s="11"/>
    </row>
    <row r="14" spans="1:24" ht="12.75" customHeight="1" thickBot="1" x14ac:dyDescent="0.25">
      <c r="B14" s="2"/>
      <c r="C14" s="2" t="s">
        <v>73</v>
      </c>
      <c r="Q14" s="39"/>
      <c r="R14" s="4" t="s">
        <v>69</v>
      </c>
      <c r="X14" s="85">
        <v>3.8</v>
      </c>
    </row>
    <row r="15" spans="1:24" ht="13.5" thickBot="1" x14ac:dyDescent="0.25">
      <c r="A15" s="81"/>
      <c r="B15" s="81"/>
      <c r="C15" s="81"/>
      <c r="D15" s="81"/>
      <c r="E15" s="81"/>
      <c r="F15" s="81"/>
      <c r="G15" s="81"/>
      <c r="H15" s="81"/>
      <c r="I15" s="81"/>
      <c r="J15" s="81"/>
      <c r="K15" s="81"/>
      <c r="L15" s="81"/>
      <c r="M15" s="81"/>
      <c r="N15" s="81"/>
      <c r="O15" s="81"/>
      <c r="P15" s="83"/>
      <c r="Q15" s="39"/>
      <c r="X15" s="11"/>
    </row>
    <row r="16" spans="1:24" ht="13.5" thickBot="1" x14ac:dyDescent="0.25">
      <c r="B16" s="2" t="s">
        <v>65</v>
      </c>
      <c r="Q16" s="39"/>
      <c r="R16" s="4" t="s">
        <v>70</v>
      </c>
      <c r="X16" s="85">
        <v>3.6</v>
      </c>
    </row>
    <row r="17" spans="1:17" x14ac:dyDescent="0.2">
      <c r="Q17" s="39"/>
    </row>
    <row r="18" spans="1:17" ht="15.75" x14ac:dyDescent="0.3">
      <c r="B18" s="7" t="s">
        <v>9</v>
      </c>
      <c r="C18" s="33"/>
      <c r="D18" s="7"/>
      <c r="E18" s="34"/>
      <c r="F18" s="8" t="s">
        <v>8</v>
      </c>
      <c r="G18" s="31"/>
      <c r="I18" s="7" t="s">
        <v>11</v>
      </c>
      <c r="J18" s="34"/>
      <c r="K18" s="80">
        <v>1</v>
      </c>
      <c r="M18" s="108" t="s">
        <v>12</v>
      </c>
      <c r="N18" s="108"/>
      <c r="O18" s="32"/>
      <c r="Q18" s="39"/>
    </row>
    <row r="19" spans="1:17" x14ac:dyDescent="0.2">
      <c r="Q19" s="39"/>
    </row>
    <row r="20" spans="1:17" ht="13.5" thickBot="1" x14ac:dyDescent="0.25">
      <c r="Q20" s="39"/>
    </row>
    <row r="21" spans="1:17" ht="15.75" thickBot="1" x14ac:dyDescent="0.25">
      <c r="C21" s="70"/>
      <c r="D21" s="71"/>
      <c r="E21" s="71"/>
      <c r="F21" s="72"/>
      <c r="G21" s="72"/>
      <c r="H21" s="72"/>
      <c r="I21" s="72"/>
      <c r="J21" s="72"/>
      <c r="K21" s="73"/>
      <c r="Q21" s="39"/>
    </row>
    <row r="22" spans="1:17" ht="15.75" thickBot="1" x14ac:dyDescent="0.25">
      <c r="B22" s="4"/>
      <c r="C22" s="74"/>
      <c r="D22" s="75" t="s">
        <v>13</v>
      </c>
      <c r="E22" s="38">
        <f>IF(AND(G18=2,K18=1),0.803+0.258*((1-(-LN(1-(1/O18))^-0.159))/-0.159),IF(AND(G18=2,K18=2),0.783+0.276*((1-(-LN(1-(1/O18))^-0.176))/-0.176),IF(AND(G18=2,K18=3),0.765+0.314*((1-(-LN(1-(1/O18))^-0.15))/-0.15),IF(AND(G18=6,K18=1),0.83+0.242*((1-(-LN(1-(1/O18))^-0.114))/-0.114),IF(AND(G18=6,K18=2),0.79+0.275*((1-(-LN(1-(1/O18))^-0.135))/-0.135),IF(AND(G18=6,K18=3),0.791+0.3*((1-(-LN(1-(1/O18))^-0.109))/-0.109),IF(AND(G18=24,K18=1),0.839+0.258*((1-(-LN(1-(1/O18))^-0.047))/-0.047),IF(AND(G18=24,K18=2),0.801+0.28*((1-(-LN(1-(1/O18))^-0.12))/-0.12),IF(AND(G18=24,K18=3),0.799+0.304*((1-(-LN(1-(1/O18))^-0.076))/-0.076),0)))))))))</f>
        <v>0</v>
      </c>
      <c r="F22" s="37" t="s">
        <v>62</v>
      </c>
      <c r="G22" s="35"/>
      <c r="H22" s="35"/>
      <c r="I22" s="35"/>
      <c r="J22" s="36"/>
      <c r="K22" s="76"/>
      <c r="Q22" s="39"/>
    </row>
    <row r="23" spans="1:17" ht="13.5" thickBot="1" x14ac:dyDescent="0.25">
      <c r="C23" s="77"/>
      <c r="D23" s="78"/>
      <c r="E23" s="78"/>
      <c r="F23" s="78"/>
      <c r="G23" s="78"/>
      <c r="H23" s="78"/>
      <c r="I23" s="78"/>
      <c r="J23" s="78"/>
      <c r="K23" s="79"/>
      <c r="Q23" s="39"/>
    </row>
    <row r="24" spans="1:17" x14ac:dyDescent="0.2">
      <c r="C24" s="30"/>
      <c r="D24" s="30"/>
      <c r="E24" s="30"/>
      <c r="F24" s="30"/>
      <c r="G24" s="30"/>
      <c r="H24" s="30"/>
      <c r="I24" s="30"/>
      <c r="J24" s="30"/>
      <c r="K24" s="30"/>
      <c r="Q24" s="39"/>
    </row>
    <row r="25" spans="1:17" x14ac:dyDescent="0.2">
      <c r="A25" s="81"/>
      <c r="B25" s="81"/>
      <c r="C25" s="81"/>
      <c r="D25" s="81"/>
      <c r="E25" s="81"/>
      <c r="F25" s="81"/>
      <c r="G25" s="82"/>
      <c r="H25" s="82"/>
      <c r="I25" s="82"/>
      <c r="J25" s="82"/>
      <c r="K25" s="81"/>
      <c r="L25" s="81"/>
      <c r="M25" s="81"/>
      <c r="N25" s="81"/>
      <c r="O25" s="81"/>
      <c r="P25" s="83"/>
      <c r="Q25" s="39"/>
    </row>
    <row r="26" spans="1:17" x14ac:dyDescent="0.2">
      <c r="B26" s="2" t="s">
        <v>66</v>
      </c>
      <c r="G26" s="9"/>
      <c r="H26" s="9"/>
      <c r="I26" s="9"/>
      <c r="J26" s="9"/>
      <c r="Q26" s="39"/>
    </row>
    <row r="27" spans="1:17" x14ac:dyDescent="0.2">
      <c r="G27" s="9"/>
      <c r="H27" s="9"/>
      <c r="I27" s="9"/>
      <c r="J27" s="9"/>
      <c r="Q27" s="39"/>
    </row>
    <row r="28" spans="1:17" ht="15.75" x14ac:dyDescent="0.3">
      <c r="B28" s="7" t="s">
        <v>9</v>
      </c>
      <c r="C28" s="33"/>
      <c r="D28" s="7"/>
      <c r="E28" s="34"/>
      <c r="F28" s="8" t="s">
        <v>8</v>
      </c>
      <c r="G28" s="31">
        <v>24</v>
      </c>
      <c r="I28" s="7" t="s">
        <v>11</v>
      </c>
      <c r="J28" s="34"/>
      <c r="K28" s="80">
        <v>2</v>
      </c>
      <c r="M28" s="108" t="s">
        <v>12</v>
      </c>
      <c r="N28" s="108"/>
      <c r="O28" s="32">
        <v>1000</v>
      </c>
      <c r="Q28" s="39"/>
    </row>
    <row r="29" spans="1:17" x14ac:dyDescent="0.2">
      <c r="Q29" s="39"/>
    </row>
    <row r="30" spans="1:17" ht="13.5" thickBot="1" x14ac:dyDescent="0.25">
      <c r="Q30" s="39"/>
    </row>
    <row r="31" spans="1:17" ht="15.75" thickBot="1" x14ac:dyDescent="0.25">
      <c r="C31" s="70"/>
      <c r="D31" s="71"/>
      <c r="E31" s="71"/>
      <c r="F31" s="72"/>
      <c r="G31" s="72"/>
      <c r="H31" s="72"/>
      <c r="I31" s="72"/>
      <c r="J31" s="72"/>
      <c r="K31" s="73"/>
      <c r="Q31" s="39"/>
    </row>
    <row r="32" spans="1:17" ht="15.75" thickBot="1" x14ac:dyDescent="0.25">
      <c r="B32" s="4"/>
      <c r="C32" s="74"/>
      <c r="D32" s="75" t="s">
        <v>13</v>
      </c>
      <c r="E32" s="38">
        <f>IF(AND(G28=2,K28=1),0.803+0.258*((1-(-LN(1-(1/O28))^-0.159))/-0.159),IF(AND(G28=2,K28=2),0.783+0.276*((1-(-LN(1-(1/O28))^-0.176))/-0.176),IF(AND(G28=2,K28=3),0.765+0.314*((1-(-LN(1-(1/O28))^-0.15))/-0.15),IF(AND(G28=6,K28=1),0.83+0.242*((1-(-LN(1-(1/O28))^-0.114))/-0.114),IF(AND(G28=6,K28=2),0.79+0.275*((1-(-LN(1-(1/O28))^-0.135))/-0.135),IF(AND(G28=6,K28=3),0.791+0.3*((1-(-LN(1-(1/O28))^-0.109))/-0.109),IF(AND(G28=24,K28=1),0.839+0.258*((1-(-LN(1-(1/O28))^-0.047))/-0.047),IF(AND(G28=24,K28=2),0.801+0.28*((1-(-LN(1-(1/O28))^-0.12))/-0.12),IF(AND(G28=24,K28=3),0.799+0.304*((1-(-LN(1-(1/O28))^-0.076))/-0.076),0)))))))))</f>
        <v>3.81270367756871</v>
      </c>
      <c r="F32" s="37" t="s">
        <v>63</v>
      </c>
      <c r="G32" s="35"/>
      <c r="H32" s="35"/>
      <c r="I32" s="35"/>
      <c r="J32" s="36"/>
      <c r="K32" s="76"/>
      <c r="Q32" s="39"/>
    </row>
    <row r="33" spans="1:17" ht="13.5" thickBot="1" x14ac:dyDescent="0.25">
      <c r="C33" s="77"/>
      <c r="D33" s="78"/>
      <c r="E33" s="78"/>
      <c r="F33" s="78"/>
      <c r="G33" s="78"/>
      <c r="H33" s="78"/>
      <c r="I33" s="78"/>
      <c r="J33" s="78"/>
      <c r="K33" s="79"/>
      <c r="Q33" s="39"/>
    </row>
    <row r="34" spans="1:17" x14ac:dyDescent="0.2">
      <c r="G34" s="9"/>
      <c r="H34" s="9"/>
      <c r="I34" s="9"/>
      <c r="J34" s="9"/>
      <c r="Q34" s="39"/>
    </row>
    <row r="35" spans="1:17" x14ac:dyDescent="0.2">
      <c r="A35" s="81"/>
      <c r="B35" s="81"/>
      <c r="C35" s="81"/>
      <c r="D35" s="81"/>
      <c r="E35" s="81"/>
      <c r="F35" s="81"/>
      <c r="G35" s="82"/>
      <c r="H35" s="82"/>
      <c r="I35" s="82"/>
      <c r="J35" s="82"/>
      <c r="K35" s="81"/>
      <c r="L35" s="81"/>
      <c r="M35" s="81"/>
      <c r="N35" s="81"/>
      <c r="O35" s="81"/>
      <c r="P35" s="83"/>
      <c r="Q35" s="39"/>
    </row>
    <row r="36" spans="1:17" x14ac:dyDescent="0.2">
      <c r="B36" s="2" t="s">
        <v>67</v>
      </c>
      <c r="G36" s="9"/>
      <c r="H36" s="9"/>
      <c r="I36" s="9"/>
      <c r="J36" s="9"/>
      <c r="Q36" s="39"/>
    </row>
    <row r="37" spans="1:17" x14ac:dyDescent="0.2">
      <c r="G37" s="9"/>
      <c r="H37" s="9"/>
      <c r="I37" s="9"/>
      <c r="J37" s="9"/>
      <c r="Q37" s="39"/>
    </row>
    <row r="38" spans="1:17" ht="15.75" x14ac:dyDescent="0.3">
      <c r="B38" s="7" t="s">
        <v>9</v>
      </c>
      <c r="C38" s="33"/>
      <c r="D38" s="7"/>
      <c r="E38" s="34"/>
      <c r="F38" s="8" t="s">
        <v>8</v>
      </c>
      <c r="G38" s="31">
        <v>24</v>
      </c>
      <c r="I38" s="7" t="s">
        <v>11</v>
      </c>
      <c r="J38" s="34"/>
      <c r="K38" s="80">
        <v>3</v>
      </c>
      <c r="M38" s="108" t="s">
        <v>12</v>
      </c>
      <c r="N38" s="108"/>
      <c r="O38" s="32">
        <v>1000</v>
      </c>
      <c r="Q38" s="39"/>
    </row>
    <row r="39" spans="1:17" x14ac:dyDescent="0.2">
      <c r="Q39" s="39"/>
    </row>
    <row r="40" spans="1:17" ht="13.5" thickBot="1" x14ac:dyDescent="0.25">
      <c r="Q40" s="39"/>
    </row>
    <row r="41" spans="1:17" ht="15.75" thickBot="1" x14ac:dyDescent="0.25">
      <c r="C41" s="70"/>
      <c r="D41" s="71"/>
      <c r="E41" s="71"/>
      <c r="F41" s="72"/>
      <c r="G41" s="72"/>
      <c r="H41" s="72"/>
      <c r="I41" s="72"/>
      <c r="J41" s="72"/>
      <c r="K41" s="73"/>
      <c r="Q41" s="39"/>
    </row>
    <row r="42" spans="1:17" ht="15.75" thickBot="1" x14ac:dyDescent="0.25">
      <c r="B42" s="4"/>
      <c r="C42" s="74"/>
      <c r="D42" s="75" t="s">
        <v>13</v>
      </c>
      <c r="E42" s="38">
        <f>IF(AND(G38=2,K38=1),0.803+0.258*((1-(-LN(1-(1/O38))^-0.159))/-0.159),IF(AND(G38=2,K38=2),0.783+0.276*((1-(-LN(1-(1/O38))^-0.176))/-0.176),IF(AND(G38=2,K38=3),0.765+0.314*((1-(-LN(1-(1/O38))^-0.15))/-0.15),IF(AND(G38=6,K38=1),0.83+0.242*((1-(-LN(1-(1/O38))^-0.114))/-0.114),IF(AND(G38=6,K38=2),0.79+0.275*((1-(-LN(1-(1/O38))^-0.135))/-0.135),IF(AND(G38=6,K38=3),0.791+0.3*((1-(-LN(1-(1/O38))^-0.109))/-0.109),IF(AND(G38=24,K38=1),0.839+0.258*((1-(-LN(1-(1/O38))^-0.047))/-0.047),IF(AND(G38=24,K38=2),0.801+0.28*((1-(-LN(1-(1/O38))^-0.12))/-0.12),IF(AND(G38=24,K38=3),0.799+0.304*((1-(-LN(1-(1/O38))^-0.076))/-0.076),0)))))))))</f>
        <v>3.5605066773119085</v>
      </c>
      <c r="F42" s="37" t="s">
        <v>64</v>
      </c>
      <c r="G42" s="35"/>
      <c r="H42" s="35"/>
      <c r="I42" s="35"/>
      <c r="J42" s="36"/>
      <c r="K42" s="76"/>
      <c r="Q42" s="39"/>
    </row>
    <row r="43" spans="1:17" ht="13.5" thickBot="1" x14ac:dyDescent="0.25">
      <c r="C43" s="77"/>
      <c r="D43" s="78"/>
      <c r="E43" s="78"/>
      <c r="F43" s="78"/>
      <c r="G43" s="78"/>
      <c r="H43" s="78"/>
      <c r="I43" s="78"/>
      <c r="J43" s="78"/>
      <c r="K43" s="79"/>
      <c r="Q43" s="39"/>
    </row>
    <row r="44" spans="1:17" x14ac:dyDescent="0.2">
      <c r="G44" s="9"/>
      <c r="H44" s="9"/>
      <c r="I44" s="9"/>
      <c r="J44" s="9"/>
      <c r="Q44" s="39"/>
    </row>
    <row r="45" spans="1:17" x14ac:dyDescent="0.2">
      <c r="A45" s="81"/>
      <c r="B45" s="81"/>
      <c r="C45" s="81"/>
      <c r="D45" s="81"/>
      <c r="E45" s="81"/>
      <c r="F45" s="81"/>
      <c r="G45" s="82"/>
      <c r="H45" s="82"/>
      <c r="I45" s="82"/>
      <c r="J45" s="82"/>
      <c r="K45" s="81"/>
      <c r="L45" s="81"/>
      <c r="M45" s="81"/>
      <c r="N45" s="81"/>
      <c r="O45" s="81"/>
      <c r="P45" s="83"/>
      <c r="Q45" s="39"/>
    </row>
    <row r="46" spans="1:17" x14ac:dyDescent="0.2">
      <c r="G46" s="9"/>
      <c r="H46" s="9"/>
      <c r="I46" s="9"/>
      <c r="J46" s="9"/>
      <c r="Q46" s="39"/>
    </row>
    <row r="47" spans="1:17" x14ac:dyDescent="0.2">
      <c r="G47" s="9"/>
      <c r="H47" s="9"/>
      <c r="I47" s="9"/>
      <c r="J47" s="9"/>
      <c r="Q47" s="39"/>
    </row>
    <row r="48" spans="1:17" x14ac:dyDescent="0.2">
      <c r="G48" s="9"/>
      <c r="H48" s="9"/>
      <c r="I48" s="9"/>
      <c r="J48" s="9"/>
      <c r="Q48" s="39"/>
    </row>
    <row r="49" spans="7:17" x14ac:dyDescent="0.2">
      <c r="G49" s="9"/>
      <c r="H49" s="9"/>
      <c r="I49" s="9"/>
      <c r="J49" s="9"/>
      <c r="Q49" s="39"/>
    </row>
    <row r="50" spans="7:17" x14ac:dyDescent="0.2">
      <c r="G50" s="9"/>
      <c r="H50" s="9"/>
      <c r="I50" s="9"/>
      <c r="J50" s="9"/>
      <c r="Q50" s="39"/>
    </row>
    <row r="51" spans="7:17" x14ac:dyDescent="0.2">
      <c r="J51" s="109" t="s">
        <v>48</v>
      </c>
      <c r="K51" s="109"/>
      <c r="L51" s="109"/>
      <c r="M51" s="109"/>
      <c r="N51" s="109"/>
      <c r="Q51" s="39"/>
    </row>
    <row r="52" spans="7:17" x14ac:dyDescent="0.2">
      <c r="J52" s="109"/>
      <c r="K52" s="109"/>
      <c r="L52" s="109"/>
      <c r="M52" s="109"/>
      <c r="N52" s="109"/>
      <c r="Q52" s="39"/>
    </row>
    <row r="53" spans="7:17" x14ac:dyDescent="0.2">
      <c r="J53" s="109"/>
      <c r="K53" s="109"/>
      <c r="L53" s="109"/>
      <c r="M53" s="109"/>
      <c r="N53" s="109"/>
      <c r="Q53" s="39"/>
    </row>
    <row r="54" spans="7:17" x14ac:dyDescent="0.2">
      <c r="J54" s="109"/>
      <c r="K54" s="109"/>
      <c r="L54" s="109"/>
      <c r="M54" s="109"/>
      <c r="N54" s="109"/>
      <c r="Q54" s="39"/>
    </row>
    <row r="55" spans="7:17" x14ac:dyDescent="0.2">
      <c r="J55" s="109"/>
      <c r="K55" s="109"/>
      <c r="L55" s="109"/>
      <c r="M55" s="109"/>
      <c r="N55" s="109"/>
      <c r="Q55" s="39"/>
    </row>
    <row r="56" spans="7:17" x14ac:dyDescent="0.2">
      <c r="J56" s="109"/>
      <c r="K56" s="109"/>
      <c r="L56" s="109"/>
      <c r="M56" s="109"/>
      <c r="N56" s="109"/>
      <c r="Q56" s="39"/>
    </row>
    <row r="57" spans="7:17" x14ac:dyDescent="0.2">
      <c r="J57" s="109"/>
      <c r="K57" s="109"/>
      <c r="L57" s="109"/>
      <c r="M57" s="109"/>
      <c r="N57" s="109"/>
      <c r="Q57" s="39"/>
    </row>
    <row r="58" spans="7:17" x14ac:dyDescent="0.2">
      <c r="Q58" s="39"/>
    </row>
    <row r="59" spans="7:17" x14ac:dyDescent="0.2">
      <c r="Q59" s="39"/>
    </row>
    <row r="60" spans="7:17" x14ac:dyDescent="0.2">
      <c r="Q60" s="39"/>
    </row>
    <row r="61" spans="7:17" x14ac:dyDescent="0.2">
      <c r="Q61" s="39"/>
    </row>
    <row r="62" spans="7:17" x14ac:dyDescent="0.2">
      <c r="Q62" s="39"/>
    </row>
    <row r="63" spans="7:17" x14ac:dyDescent="0.2">
      <c r="Q63" s="39"/>
    </row>
    <row r="64" spans="7:17" x14ac:dyDescent="0.2">
      <c r="Q64" s="39"/>
    </row>
    <row r="65" spans="17:17" x14ac:dyDescent="0.2">
      <c r="Q65" s="39"/>
    </row>
    <row r="66" spans="17:17" x14ac:dyDescent="0.2">
      <c r="Q66" s="39"/>
    </row>
    <row r="67" spans="17:17" x14ac:dyDescent="0.2">
      <c r="Q67" s="39"/>
    </row>
    <row r="68" spans="17:17" x14ac:dyDescent="0.2">
      <c r="Q68" s="39"/>
    </row>
    <row r="69" spans="17:17" x14ac:dyDescent="0.2">
      <c r="Q69" s="39"/>
    </row>
    <row r="70" spans="17:17" x14ac:dyDescent="0.2">
      <c r="Q70" s="39"/>
    </row>
    <row r="71" spans="17:17" x14ac:dyDescent="0.2">
      <c r="Q71" s="39"/>
    </row>
    <row r="72" spans="17:17" x14ac:dyDescent="0.2">
      <c r="Q72" s="39"/>
    </row>
    <row r="73" spans="17:17" x14ac:dyDescent="0.2">
      <c r="Q73" s="39"/>
    </row>
    <row r="74" spans="17:17" x14ac:dyDescent="0.2">
      <c r="Q74" s="39"/>
    </row>
    <row r="75" spans="17:17" x14ac:dyDescent="0.2">
      <c r="Q75" s="39"/>
    </row>
    <row r="76" spans="17:17" x14ac:dyDescent="0.2">
      <c r="Q76" s="39"/>
    </row>
    <row r="77" spans="17:17" x14ac:dyDescent="0.2">
      <c r="Q77" s="39"/>
    </row>
    <row r="78" spans="17:17" x14ac:dyDescent="0.2">
      <c r="Q78" s="39"/>
    </row>
    <row r="79" spans="17:17" x14ac:dyDescent="0.2">
      <c r="Q79" s="39"/>
    </row>
    <row r="80" spans="17:17" x14ac:dyDescent="0.2">
      <c r="Q80" s="39"/>
    </row>
    <row r="81" spans="17:17" x14ac:dyDescent="0.2">
      <c r="Q81" s="39"/>
    </row>
    <row r="82" spans="17:17" x14ac:dyDescent="0.2">
      <c r="Q82" s="39"/>
    </row>
    <row r="83" spans="17:17" x14ac:dyDescent="0.2">
      <c r="Q83" s="39"/>
    </row>
    <row r="84" spans="17:17" x14ac:dyDescent="0.2">
      <c r="Q84" s="39"/>
    </row>
    <row r="85" spans="17:17" x14ac:dyDescent="0.2">
      <c r="Q85" s="39"/>
    </row>
    <row r="86" spans="17:17" x14ac:dyDescent="0.2">
      <c r="Q86" s="39"/>
    </row>
    <row r="87" spans="17:17" x14ac:dyDescent="0.2">
      <c r="Q87" s="39"/>
    </row>
    <row r="88" spans="17:17" x14ac:dyDescent="0.2">
      <c r="Q88" s="39"/>
    </row>
    <row r="89" spans="17:17" x14ac:dyDescent="0.2">
      <c r="Q89" s="39"/>
    </row>
    <row r="90" spans="17:17" x14ac:dyDescent="0.2">
      <c r="Q90" s="39"/>
    </row>
    <row r="91" spans="17:17" x14ac:dyDescent="0.2">
      <c r="Q91" s="39"/>
    </row>
    <row r="92" spans="17:17" x14ac:dyDescent="0.2">
      <c r="Q92" s="39"/>
    </row>
  </sheetData>
  <mergeCells count="4">
    <mergeCell ref="M18:N18"/>
    <mergeCell ref="J51:N57"/>
    <mergeCell ref="M28:N28"/>
    <mergeCell ref="M38:N38"/>
  </mergeCells>
  <pageMargins left="0.7" right="0.7" top="0.75" bottom="0.75" header="0.3" footer="0.3"/>
  <pageSetup scale="4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30"/>
  <sheetViews>
    <sheetView workbookViewId="0">
      <selection activeCell="G28" sqref="G28"/>
    </sheetView>
  </sheetViews>
  <sheetFormatPr defaultRowHeight="12.75" x14ac:dyDescent="0.2"/>
  <cols>
    <col min="3" max="3" width="14.140625" customWidth="1"/>
    <col min="4" max="4" width="28.7109375" customWidth="1"/>
  </cols>
  <sheetData>
    <row r="1" spans="1:7" x14ac:dyDescent="0.2">
      <c r="A1" s="2" t="s">
        <v>15</v>
      </c>
    </row>
    <row r="3" spans="1:7" x14ac:dyDescent="0.2">
      <c r="A3" s="2" t="s">
        <v>51</v>
      </c>
    </row>
    <row r="5" spans="1:7" x14ac:dyDescent="0.2">
      <c r="B5" s="4" t="s">
        <v>52</v>
      </c>
    </row>
    <row r="7" spans="1:7" x14ac:dyDescent="0.2">
      <c r="B7" s="4" t="s">
        <v>44</v>
      </c>
    </row>
    <row r="9" spans="1:7" ht="13.5" thickBot="1" x14ac:dyDescent="0.25"/>
    <row r="10" spans="1:7" ht="13.5" thickBot="1" x14ac:dyDescent="0.25">
      <c r="B10" s="21" t="s">
        <v>7</v>
      </c>
      <c r="C10" s="22" t="s">
        <v>24</v>
      </c>
      <c r="D10" s="23" t="s">
        <v>50</v>
      </c>
    </row>
    <row r="11" spans="1:7" x14ac:dyDescent="0.2">
      <c r="B11" s="110">
        <f>IF(('Step 1 - Basin Size &amp; Location'!$B$37)="","",('Step 1 - Basin Size &amp; Location'!$B$37))</f>
        <v>2</v>
      </c>
      <c r="C11" s="15">
        <v>1</v>
      </c>
      <c r="D11" s="41">
        <v>18</v>
      </c>
    </row>
    <row r="12" spans="1:7" x14ac:dyDescent="0.2">
      <c r="B12" s="111"/>
      <c r="C12" s="12">
        <v>2</v>
      </c>
      <c r="D12" s="42"/>
    </row>
    <row r="13" spans="1:7" x14ac:dyDescent="0.2">
      <c r="B13" s="111"/>
      <c r="C13" s="12">
        <v>3</v>
      </c>
      <c r="D13" s="42"/>
    </row>
    <row r="14" spans="1:7" x14ac:dyDescent="0.2">
      <c r="B14" s="111"/>
      <c r="C14" s="12">
        <v>4</v>
      </c>
      <c r="D14" s="42"/>
      <c r="G14" s="4"/>
    </row>
    <row r="15" spans="1:7" x14ac:dyDescent="0.2">
      <c r="B15" s="111"/>
      <c r="C15" s="12">
        <v>5</v>
      </c>
      <c r="D15" s="42"/>
    </row>
    <row r="16" spans="1:7" x14ac:dyDescent="0.2">
      <c r="B16" s="111"/>
      <c r="C16" s="12">
        <v>6</v>
      </c>
      <c r="D16" s="42"/>
    </row>
    <row r="17" spans="2:4" x14ac:dyDescent="0.2">
      <c r="B17" s="111"/>
      <c r="C17" s="12">
        <v>7</v>
      </c>
      <c r="D17" s="42"/>
    </row>
    <row r="18" spans="2:4" x14ac:dyDescent="0.2">
      <c r="B18" s="111"/>
      <c r="C18" s="12">
        <v>8</v>
      </c>
      <c r="D18" s="42"/>
    </row>
    <row r="19" spans="2:4" x14ac:dyDescent="0.2">
      <c r="B19" s="111"/>
      <c r="C19" s="12">
        <v>9</v>
      </c>
      <c r="D19" s="42"/>
    </row>
    <row r="20" spans="2:4" ht="13.5" thickBot="1" x14ac:dyDescent="0.25">
      <c r="B20" s="112"/>
      <c r="C20" s="17">
        <v>10</v>
      </c>
      <c r="D20" s="43"/>
    </row>
    <row r="21" spans="2:4" x14ac:dyDescent="0.2">
      <c r="B21" s="110" t="str">
        <f>IF(('Step 1 - Basin Size &amp; Location'!$B$47)="","",('Step 1 - Basin Size &amp; Location'!$B$47))</f>
        <v/>
      </c>
      <c r="C21" s="24">
        <v>1</v>
      </c>
      <c r="D21" s="44"/>
    </row>
    <row r="22" spans="2:4" x14ac:dyDescent="0.2">
      <c r="B22" s="111"/>
      <c r="C22" s="12">
        <v>2</v>
      </c>
      <c r="D22" s="42"/>
    </row>
    <row r="23" spans="2:4" x14ac:dyDescent="0.2">
      <c r="B23" s="111"/>
      <c r="C23" s="12">
        <v>3</v>
      </c>
      <c r="D23" s="42"/>
    </row>
    <row r="24" spans="2:4" x14ac:dyDescent="0.2">
      <c r="B24" s="111"/>
      <c r="C24" s="14">
        <v>4</v>
      </c>
      <c r="D24" s="45"/>
    </row>
    <row r="25" spans="2:4" x14ac:dyDescent="0.2">
      <c r="B25" s="111"/>
      <c r="C25" s="14">
        <v>5</v>
      </c>
      <c r="D25" s="45"/>
    </row>
    <row r="26" spans="2:4" x14ac:dyDescent="0.2">
      <c r="B26" s="111"/>
      <c r="C26" s="14">
        <v>6</v>
      </c>
      <c r="D26" s="45"/>
    </row>
    <row r="27" spans="2:4" x14ac:dyDescent="0.2">
      <c r="B27" s="111"/>
      <c r="C27" s="14">
        <v>7</v>
      </c>
      <c r="D27" s="45"/>
    </row>
    <row r="28" spans="2:4" x14ac:dyDescent="0.2">
      <c r="B28" s="111"/>
      <c r="C28" s="14">
        <v>8</v>
      </c>
      <c r="D28" s="45"/>
    </row>
    <row r="29" spans="2:4" x14ac:dyDescent="0.2">
      <c r="B29" s="111"/>
      <c r="C29" s="14">
        <v>9</v>
      </c>
      <c r="D29" s="45"/>
    </row>
    <row r="30" spans="2:4" ht="13.5" thickBot="1" x14ac:dyDescent="0.25">
      <c r="B30" s="112"/>
      <c r="C30" s="27">
        <v>10</v>
      </c>
      <c r="D30" s="46"/>
    </row>
  </sheetData>
  <mergeCells count="2">
    <mergeCell ref="B11:B20"/>
    <mergeCell ref="B21:B30"/>
  </mergeCells>
  <pageMargins left="0.7" right="0.7" top="0.75" bottom="0.75" header="0.3" footer="0.3"/>
  <pageSetup scale="9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40"/>
  <sheetViews>
    <sheetView tabSelected="1" zoomScaleNormal="100" workbookViewId="0">
      <pane ySplit="13" topLeftCell="A14" activePane="bottomLeft" state="frozen"/>
      <selection pane="bottomLeft" activeCell="M26" sqref="M26"/>
    </sheetView>
  </sheetViews>
  <sheetFormatPr defaultRowHeight="12.75" x14ac:dyDescent="0.2"/>
  <cols>
    <col min="2" max="2" width="15.28515625" customWidth="1"/>
    <col min="7" max="7" width="8.28515625" style="1" bestFit="1" customWidth="1"/>
    <col min="8" max="8" width="8.5703125" style="1" bestFit="1" customWidth="1"/>
    <col min="9" max="9" width="10.5703125" style="1" customWidth="1"/>
    <col min="10" max="10" width="20.28515625" customWidth="1"/>
    <col min="11" max="11" width="16.5703125" style="1" customWidth="1"/>
    <col min="12" max="12" width="9.5703125" customWidth="1"/>
  </cols>
  <sheetData>
    <row r="1" spans="1:18" x14ac:dyDescent="0.2">
      <c r="A1" s="2" t="s">
        <v>15</v>
      </c>
      <c r="E1" s="1"/>
      <c r="F1" s="1"/>
    </row>
    <row r="2" spans="1:18" x14ac:dyDescent="0.2">
      <c r="E2" s="1"/>
      <c r="F2" s="1"/>
    </row>
    <row r="3" spans="1:18" x14ac:dyDescent="0.2">
      <c r="A3" s="2" t="s">
        <v>53</v>
      </c>
      <c r="E3" s="1"/>
      <c r="F3" s="1"/>
    </row>
    <row r="4" spans="1:18" x14ac:dyDescent="0.2">
      <c r="E4" s="1"/>
      <c r="F4" s="1"/>
    </row>
    <row r="5" spans="1:18" ht="12.75" customHeight="1" x14ac:dyDescent="0.2">
      <c r="A5" s="50"/>
      <c r="B5" s="34"/>
      <c r="C5" s="34"/>
      <c r="D5" s="34"/>
      <c r="E5" s="33"/>
      <c r="F5" s="1"/>
    </row>
    <row r="6" spans="1:18" ht="15" customHeight="1" x14ac:dyDescent="0.2">
      <c r="A6" s="2"/>
      <c r="B6" s="4" t="s">
        <v>44</v>
      </c>
      <c r="E6" s="1"/>
      <c r="F6" s="1"/>
      <c r="I6" s="4"/>
    </row>
    <row r="7" spans="1:18" x14ac:dyDescent="0.2">
      <c r="A7" s="2"/>
      <c r="E7" s="1"/>
      <c r="F7" s="1"/>
      <c r="I7" s="6"/>
      <c r="J7" s="6"/>
      <c r="K7" s="6" t="s">
        <v>74</v>
      </c>
      <c r="L7" s="6"/>
      <c r="M7" s="6"/>
    </row>
    <row r="8" spans="1:18" ht="15.75" x14ac:dyDescent="0.3">
      <c r="A8" s="2"/>
      <c r="B8" s="4" t="s">
        <v>56</v>
      </c>
      <c r="C8" s="4"/>
      <c r="F8" s="8" t="s">
        <v>8</v>
      </c>
      <c r="G8" s="31">
        <v>24</v>
      </c>
      <c r="I8" s="49"/>
      <c r="J8" s="86"/>
      <c r="L8" s="5"/>
    </row>
    <row r="9" spans="1:18" x14ac:dyDescent="0.2">
      <c r="B9" s="2"/>
      <c r="D9" s="4"/>
      <c r="F9" s="4"/>
      <c r="H9" s="6"/>
      <c r="I9" s="6"/>
      <c r="J9" s="6"/>
      <c r="K9" s="6"/>
      <c r="L9" s="6"/>
    </row>
    <row r="10" spans="1:18" ht="14.25" customHeight="1" x14ac:dyDescent="0.2">
      <c r="B10" s="48"/>
      <c r="C10" s="48"/>
      <c r="D10" s="48"/>
      <c r="E10" s="48"/>
      <c r="F10" s="48"/>
      <c r="G10" s="48"/>
      <c r="H10" s="48"/>
      <c r="I10" s="48"/>
      <c r="J10" s="48"/>
      <c r="K10" s="48"/>
      <c r="L10" s="48"/>
    </row>
    <row r="11" spans="1:18" ht="13.5" thickBot="1" x14ac:dyDescent="0.25">
      <c r="B11" s="2"/>
      <c r="N11" s="1"/>
    </row>
    <row r="12" spans="1:18" x14ac:dyDescent="0.2">
      <c r="B12" s="52"/>
      <c r="C12" s="53"/>
      <c r="D12" s="53"/>
      <c r="E12" s="53"/>
      <c r="F12" s="53"/>
      <c r="G12" s="117" t="s">
        <v>60</v>
      </c>
      <c r="H12" s="118"/>
      <c r="I12" s="119"/>
      <c r="J12" s="115" t="s">
        <v>10</v>
      </c>
      <c r="K12" s="61" t="s">
        <v>59</v>
      </c>
      <c r="N12" s="3"/>
    </row>
    <row r="13" spans="1:18" ht="15" thickBot="1" x14ac:dyDescent="0.3">
      <c r="B13" s="54" t="s">
        <v>24</v>
      </c>
      <c r="C13" s="55" t="s">
        <v>7</v>
      </c>
      <c r="D13" s="55" t="s">
        <v>57</v>
      </c>
      <c r="E13" s="55" t="s">
        <v>58</v>
      </c>
      <c r="F13" s="55" t="s">
        <v>0</v>
      </c>
      <c r="G13" s="63" t="s">
        <v>3</v>
      </c>
      <c r="H13" s="63" t="s">
        <v>4</v>
      </c>
      <c r="I13" s="63" t="s">
        <v>5</v>
      </c>
      <c r="J13" s="116"/>
      <c r="K13" s="56" t="s">
        <v>1</v>
      </c>
      <c r="O13" s="3"/>
    </row>
    <row r="14" spans="1:18" x14ac:dyDescent="0.2">
      <c r="B14" s="57">
        <f>'Step 1 - Basin Size &amp; Location'!D37</f>
        <v>1</v>
      </c>
      <c r="C14" s="58">
        <f>IF(('Step 1 - Basin Size &amp; Location'!$B$37)="","",'Step 1 - Basin Size &amp; Location'!$B$37)</f>
        <v>2</v>
      </c>
      <c r="D14" s="58">
        <f>IF('Step 1 - Basin Size &amp; Location'!F37="","",'Step 1 - Basin Size &amp; Location'!F37)</f>
        <v>8</v>
      </c>
      <c r="E14" s="58">
        <f>IF('Step 1 - Basin Size &amp; Location'!H37="","",'Step 1 - Basin Size &amp; Location'!H37)</f>
        <v>12.242999999999995</v>
      </c>
      <c r="F14" s="58">
        <f>IF('Step 3 - Mean Annual Precip'!D11="","",'Step 3 - Mean Annual Precip'!D11)</f>
        <v>18</v>
      </c>
      <c r="G14" s="64">
        <f>IF(AND(C14=1,$G$8=2),0.44+(0.0027*F14),IF(AND(C14=2,$G$8=2),0.69+(0.034*D14)-(0.029*E14),IF(AND(C14=3,$G$8=2),0.7+(D14)-(0.04*E14)+(0.087*F14),0)))</f>
        <v>0</v>
      </c>
      <c r="H14" s="64">
        <f t="shared" ref="H14:H33" si="0">IF(AND(C14=1,$G$8=6),0.6+(0.0067*F14),IF(AND(C14=2,$G$8=6),0.75+(0.087*D14)-(0.041*E14),IF(AND(C14=3,$G$8=6),0.85+(0.031*D14)-(0.038*E14)+(0.015*F14),0)))</f>
        <v>0</v>
      </c>
      <c r="I14" s="64">
        <f t="shared" ref="I14:I33" si="1">IF(AND(C14=1,$G$8=24),1+(0.078*D14)-(0.059*E14)+(0.025*F14),IF(AND(C14=2,$G$8=24),1.4+(0.18*D14)-(0.13*E14)+(0.019*F14),IF(AND(C14=3,$G$8=24),0.62+(0.039*D14)-(0.016*E14)+(0.058*F14),0)))</f>
        <v>1.5904100000000003</v>
      </c>
      <c r="J14" s="88">
        <f>IF(C14=1,'Step 2 - Dimensionless Depth'!$E$22,IF(C14=2,'Step 2 - Dimensionless Depth'!$E$32,'Step 2 - Dimensionless Depth'!$E$42))</f>
        <v>3.81270367756871</v>
      </c>
      <c r="K14" s="89">
        <f>IF(D14="","",J14*(SUM(G14:I14)))</f>
        <v>6.0637620558420533</v>
      </c>
    </row>
    <row r="15" spans="1:18" x14ac:dyDescent="0.2">
      <c r="B15" s="59">
        <f>'Step 1 - Basin Size &amp; Location'!D38</f>
        <v>2</v>
      </c>
      <c r="C15" s="14">
        <f>IF(('Step 1 - Basin Size &amp; Location'!$B$37)="","",'Step 1 - Basin Size &amp; Location'!$B$37)</f>
        <v>2</v>
      </c>
      <c r="D15" s="14" t="str">
        <f>IF('Step 1 - Basin Size &amp; Location'!F38="","",'Step 1 - Basin Size &amp; Location'!F38)</f>
        <v/>
      </c>
      <c r="E15" s="14" t="str">
        <f>IF('Step 1 - Basin Size &amp; Location'!H38="","",'Step 1 - Basin Size &amp; Location'!H38)</f>
        <v/>
      </c>
      <c r="F15" s="14" t="str">
        <f>IF('Step 3 - Mean Annual Precip'!D12="","",'Step 3 - Mean Annual Precip'!D12)</f>
        <v/>
      </c>
      <c r="G15" s="65">
        <f t="shared" ref="G15:G33" si="2">IF(AND(C15=1,$G$8=2),0.44+(0.0027*F15),IF(AND(C15=2,$G$8=2),0.69+(0.034*D15)-(0.029*E15),IF(AND(C15=3,$G$8=2),0.7+(0.031*D15)-(0.04*E15)+(0.087*F15),0)))</f>
        <v>0</v>
      </c>
      <c r="H15" s="65">
        <f t="shared" si="0"/>
        <v>0</v>
      </c>
      <c r="I15" s="65" t="e">
        <f t="shared" si="1"/>
        <v>#VALUE!</v>
      </c>
      <c r="J15" s="90">
        <f>IF(C15=1,'Step 2 - Dimensionless Depth'!$E$22,IF(C15=2,'Step 2 - Dimensionless Depth'!$E$32,'Step 2 - Dimensionless Depth'!$E$42))</f>
        <v>3.81270367756871</v>
      </c>
      <c r="K15" s="89" t="str">
        <f t="shared" ref="K15:K33" si="3">IF(D15="","",J15*(SUM(G15:I15)))</f>
        <v/>
      </c>
    </row>
    <row r="16" spans="1:18" x14ac:dyDescent="0.2">
      <c r="B16" s="59">
        <f>'Step 1 - Basin Size &amp; Location'!D39</f>
        <v>3</v>
      </c>
      <c r="C16" s="14">
        <f>IF(('Step 1 - Basin Size &amp; Location'!$B$37)="","",'Step 1 - Basin Size &amp; Location'!$B$37)</f>
        <v>2</v>
      </c>
      <c r="D16" s="14" t="str">
        <f>IF('Step 1 - Basin Size &amp; Location'!F39="","",'Step 1 - Basin Size &amp; Location'!F39)</f>
        <v/>
      </c>
      <c r="E16" s="14" t="str">
        <f>IF('Step 1 - Basin Size &amp; Location'!H39="","",'Step 1 - Basin Size &amp; Location'!H39)</f>
        <v/>
      </c>
      <c r="F16" s="14" t="str">
        <f>IF('Step 3 - Mean Annual Precip'!D13="","",'Step 3 - Mean Annual Precip'!D13)</f>
        <v/>
      </c>
      <c r="G16" s="65">
        <f t="shared" si="2"/>
        <v>0</v>
      </c>
      <c r="H16" s="65">
        <f t="shared" si="0"/>
        <v>0</v>
      </c>
      <c r="I16" s="65" t="e">
        <f t="shared" si="1"/>
        <v>#VALUE!</v>
      </c>
      <c r="J16" s="90">
        <f>IF(C16=1,'Step 2 - Dimensionless Depth'!$E$22,IF(C16=2,'Step 2 - Dimensionless Depth'!$E$32,'Step 2 - Dimensionless Depth'!$E$42))</f>
        <v>3.81270367756871</v>
      </c>
      <c r="K16" s="89" t="str">
        <f t="shared" si="3"/>
        <v/>
      </c>
      <c r="N16" s="113"/>
      <c r="O16" s="113"/>
      <c r="P16" s="113"/>
      <c r="Q16" s="113"/>
      <c r="R16" s="113"/>
    </row>
    <row r="17" spans="2:18" x14ac:dyDescent="0.2">
      <c r="B17" s="59">
        <f>'Step 1 - Basin Size &amp; Location'!D40</f>
        <v>4</v>
      </c>
      <c r="C17" s="14">
        <f>IF(('Step 1 - Basin Size &amp; Location'!$B$37)="","",'Step 1 - Basin Size &amp; Location'!$B$37)</f>
        <v>2</v>
      </c>
      <c r="D17" s="14" t="str">
        <f>IF('Step 1 - Basin Size &amp; Location'!F40="","",'Step 1 - Basin Size &amp; Location'!F40)</f>
        <v/>
      </c>
      <c r="E17" s="14" t="str">
        <f>IF('Step 1 - Basin Size &amp; Location'!H40="","",'Step 1 - Basin Size &amp; Location'!H40)</f>
        <v/>
      </c>
      <c r="F17" s="14" t="str">
        <f>IF('Step 3 - Mean Annual Precip'!D14="","",'Step 3 - Mean Annual Precip'!D14)</f>
        <v/>
      </c>
      <c r="G17" s="65">
        <f t="shared" si="2"/>
        <v>0</v>
      </c>
      <c r="H17" s="65">
        <f t="shared" si="0"/>
        <v>0</v>
      </c>
      <c r="I17" s="65" t="e">
        <f t="shared" si="1"/>
        <v>#VALUE!</v>
      </c>
      <c r="J17" s="90">
        <f>IF(C17=1,'Step 2 - Dimensionless Depth'!$E$22,IF(C17=2,'Step 2 - Dimensionless Depth'!$E$32,'Step 2 - Dimensionless Depth'!$E$42))</f>
        <v>3.81270367756871</v>
      </c>
      <c r="K17" s="89" t="str">
        <f t="shared" si="3"/>
        <v/>
      </c>
      <c r="N17" s="113"/>
      <c r="O17" s="113"/>
      <c r="P17" s="113"/>
      <c r="Q17" s="113"/>
      <c r="R17" s="113"/>
    </row>
    <row r="18" spans="2:18" x14ac:dyDescent="0.2">
      <c r="B18" s="59">
        <f>'Step 1 - Basin Size &amp; Location'!D41</f>
        <v>5</v>
      </c>
      <c r="C18" s="14">
        <f>IF(('Step 1 - Basin Size &amp; Location'!$B$37)="","",'Step 1 - Basin Size &amp; Location'!$B$37)</f>
        <v>2</v>
      </c>
      <c r="D18" s="14" t="str">
        <f>IF('Step 1 - Basin Size &amp; Location'!F41="","",'Step 1 - Basin Size &amp; Location'!F41)</f>
        <v/>
      </c>
      <c r="E18" s="14" t="str">
        <f>IF('Step 1 - Basin Size &amp; Location'!H41="","",'Step 1 - Basin Size &amp; Location'!H41)</f>
        <v/>
      </c>
      <c r="F18" s="14" t="str">
        <f>IF('Step 3 - Mean Annual Precip'!D15="","",'Step 3 - Mean Annual Precip'!D15)</f>
        <v/>
      </c>
      <c r="G18" s="65">
        <f t="shared" si="2"/>
        <v>0</v>
      </c>
      <c r="H18" s="65">
        <f t="shared" si="0"/>
        <v>0</v>
      </c>
      <c r="I18" s="65" t="e">
        <f t="shared" si="1"/>
        <v>#VALUE!</v>
      </c>
      <c r="J18" s="90">
        <f>IF(C18=1,'Step 2 - Dimensionless Depth'!$E$22,IF(C18=2,'Step 2 - Dimensionless Depth'!$E$32,'Step 2 - Dimensionless Depth'!$E$42))</f>
        <v>3.81270367756871</v>
      </c>
      <c r="K18" s="89" t="str">
        <f t="shared" si="3"/>
        <v/>
      </c>
    </row>
    <row r="19" spans="2:18" x14ac:dyDescent="0.2">
      <c r="B19" s="59">
        <f>'Step 1 - Basin Size &amp; Location'!D42</f>
        <v>6</v>
      </c>
      <c r="C19" s="14">
        <f>IF(('Step 1 - Basin Size &amp; Location'!$B$37)="","",'Step 1 - Basin Size &amp; Location'!$B$37)</f>
        <v>2</v>
      </c>
      <c r="D19" s="14" t="str">
        <f>IF('Step 1 - Basin Size &amp; Location'!F42="","",'Step 1 - Basin Size &amp; Location'!F42)</f>
        <v/>
      </c>
      <c r="E19" s="14" t="str">
        <f>IF('Step 1 - Basin Size &amp; Location'!H42="","",'Step 1 - Basin Size &amp; Location'!H42)</f>
        <v/>
      </c>
      <c r="F19" s="14" t="str">
        <f>IF('Step 3 - Mean Annual Precip'!D16="","",'Step 3 - Mean Annual Precip'!D16)</f>
        <v/>
      </c>
      <c r="G19" s="65">
        <f t="shared" si="2"/>
        <v>0</v>
      </c>
      <c r="H19" s="65">
        <f t="shared" si="0"/>
        <v>0</v>
      </c>
      <c r="I19" s="65" t="e">
        <f t="shared" si="1"/>
        <v>#VALUE!</v>
      </c>
      <c r="J19" s="90">
        <f>IF(C19=1,'Step 2 - Dimensionless Depth'!$E$22,IF(C19=2,'Step 2 - Dimensionless Depth'!$E$32,'Step 2 - Dimensionless Depth'!$E$42))</f>
        <v>3.81270367756871</v>
      </c>
      <c r="K19" s="89" t="str">
        <f t="shared" si="3"/>
        <v/>
      </c>
      <c r="N19" s="109" t="s">
        <v>48</v>
      </c>
      <c r="O19" s="109"/>
      <c r="P19" s="109"/>
      <c r="Q19" s="109"/>
      <c r="R19" s="109"/>
    </row>
    <row r="20" spans="2:18" x14ac:dyDescent="0.2">
      <c r="B20" s="59">
        <f>'Step 1 - Basin Size &amp; Location'!D43</f>
        <v>7</v>
      </c>
      <c r="C20" s="14">
        <f>IF(('Step 1 - Basin Size &amp; Location'!$B$37)="","",'Step 1 - Basin Size &amp; Location'!$B$37)</f>
        <v>2</v>
      </c>
      <c r="D20" s="14" t="str">
        <f>IF('Step 1 - Basin Size &amp; Location'!F43="","",'Step 1 - Basin Size &amp; Location'!F43)</f>
        <v/>
      </c>
      <c r="E20" s="14" t="str">
        <f>IF('Step 1 - Basin Size &amp; Location'!H43="","",'Step 1 - Basin Size &amp; Location'!H43)</f>
        <v/>
      </c>
      <c r="F20" s="14" t="str">
        <f>IF('Step 3 - Mean Annual Precip'!D17="","",'Step 3 - Mean Annual Precip'!D17)</f>
        <v/>
      </c>
      <c r="G20" s="65">
        <f t="shared" si="2"/>
        <v>0</v>
      </c>
      <c r="H20" s="65">
        <f t="shared" si="0"/>
        <v>0</v>
      </c>
      <c r="I20" s="65" t="e">
        <f t="shared" si="1"/>
        <v>#VALUE!</v>
      </c>
      <c r="J20" s="90">
        <f>IF(C20=1,'Step 2 - Dimensionless Depth'!$E$22,IF(C20=2,'Step 2 - Dimensionless Depth'!$E$32,'Step 2 - Dimensionless Depth'!$E$42))</f>
        <v>3.81270367756871</v>
      </c>
      <c r="K20" s="89" t="str">
        <f t="shared" si="3"/>
        <v/>
      </c>
      <c r="N20" s="109"/>
      <c r="O20" s="109"/>
      <c r="P20" s="109"/>
      <c r="Q20" s="109"/>
      <c r="R20" s="109"/>
    </row>
    <row r="21" spans="2:18" x14ac:dyDescent="0.2">
      <c r="B21" s="59">
        <f>'Step 1 - Basin Size &amp; Location'!D44</f>
        <v>8</v>
      </c>
      <c r="C21" s="14">
        <f>IF(('Step 1 - Basin Size &amp; Location'!$B$37)="","",'Step 1 - Basin Size &amp; Location'!$B$37)</f>
        <v>2</v>
      </c>
      <c r="D21" s="14" t="str">
        <f>IF('Step 1 - Basin Size &amp; Location'!F44="","",'Step 1 - Basin Size &amp; Location'!F44)</f>
        <v/>
      </c>
      <c r="E21" s="14" t="str">
        <f>IF('Step 1 - Basin Size &amp; Location'!H44="","",'Step 1 - Basin Size &amp; Location'!H44)</f>
        <v/>
      </c>
      <c r="F21" s="14" t="str">
        <f>IF('Step 3 - Mean Annual Precip'!D18="","",'Step 3 - Mean Annual Precip'!D18)</f>
        <v/>
      </c>
      <c r="G21" s="65">
        <f t="shared" si="2"/>
        <v>0</v>
      </c>
      <c r="H21" s="65">
        <f t="shared" si="0"/>
        <v>0</v>
      </c>
      <c r="I21" s="65" t="e">
        <f t="shared" si="1"/>
        <v>#VALUE!</v>
      </c>
      <c r="J21" s="90">
        <f>IF(C21=1,'Step 2 - Dimensionless Depth'!$E$22,IF(C21=2,'Step 2 - Dimensionless Depth'!$E$32,'Step 2 - Dimensionless Depth'!$E$42))</f>
        <v>3.81270367756871</v>
      </c>
      <c r="K21" s="89" t="str">
        <f t="shared" si="3"/>
        <v/>
      </c>
      <c r="N21" s="109"/>
      <c r="O21" s="109"/>
      <c r="P21" s="109"/>
      <c r="Q21" s="109"/>
      <c r="R21" s="109"/>
    </row>
    <row r="22" spans="2:18" x14ac:dyDescent="0.2">
      <c r="B22" s="59">
        <f>'Step 1 - Basin Size &amp; Location'!D45</f>
        <v>9</v>
      </c>
      <c r="C22" s="14">
        <f>IF(('Step 1 - Basin Size &amp; Location'!$B$37)="","",'Step 1 - Basin Size &amp; Location'!$B$37)</f>
        <v>2</v>
      </c>
      <c r="D22" s="14" t="str">
        <f>IF('Step 1 - Basin Size &amp; Location'!F45="","",'Step 1 - Basin Size &amp; Location'!F45)</f>
        <v/>
      </c>
      <c r="E22" s="14" t="str">
        <f>IF('Step 1 - Basin Size &amp; Location'!H45="","",'Step 1 - Basin Size &amp; Location'!H45)</f>
        <v/>
      </c>
      <c r="F22" s="14" t="str">
        <f>IF('Step 3 - Mean Annual Precip'!D19="","",'Step 3 - Mean Annual Precip'!D19)</f>
        <v/>
      </c>
      <c r="G22" s="65">
        <f t="shared" si="2"/>
        <v>0</v>
      </c>
      <c r="H22" s="65">
        <f t="shared" si="0"/>
        <v>0</v>
      </c>
      <c r="I22" s="65" t="e">
        <f t="shared" si="1"/>
        <v>#VALUE!</v>
      </c>
      <c r="J22" s="90">
        <f>IF(C22=1,'Step 2 - Dimensionless Depth'!$E$22,IF(C22=2,'Step 2 - Dimensionless Depth'!$E$32,'Step 2 - Dimensionless Depth'!$E$42))</f>
        <v>3.81270367756871</v>
      </c>
      <c r="K22" s="89" t="str">
        <f t="shared" si="3"/>
        <v/>
      </c>
      <c r="N22" s="109"/>
      <c r="O22" s="109"/>
      <c r="P22" s="109"/>
      <c r="Q22" s="109"/>
      <c r="R22" s="109"/>
    </row>
    <row r="23" spans="2:18" ht="13.5" thickBot="1" x14ac:dyDescent="0.25">
      <c r="B23" s="60">
        <f>'Step 1 - Basin Size &amp; Location'!D46</f>
        <v>10</v>
      </c>
      <c r="C23" s="27">
        <f>IF(('Step 1 - Basin Size &amp; Location'!$B$37)="","",'Step 1 - Basin Size &amp; Location'!$B$37)</f>
        <v>2</v>
      </c>
      <c r="D23" s="27" t="str">
        <f>IF('Step 1 - Basin Size &amp; Location'!F46="","",'Step 1 - Basin Size &amp; Location'!F46)</f>
        <v/>
      </c>
      <c r="E23" s="27" t="str">
        <f>IF('Step 1 - Basin Size &amp; Location'!H46="","",'Step 1 - Basin Size &amp; Location'!H46)</f>
        <v/>
      </c>
      <c r="F23" s="27" t="str">
        <f>IF('Step 3 - Mean Annual Precip'!D20="","",'Step 3 - Mean Annual Precip'!D20)</f>
        <v/>
      </c>
      <c r="G23" s="66">
        <f t="shared" si="2"/>
        <v>0</v>
      </c>
      <c r="H23" s="66">
        <f t="shared" si="0"/>
        <v>0</v>
      </c>
      <c r="I23" s="66" t="e">
        <f t="shared" si="1"/>
        <v>#VALUE!</v>
      </c>
      <c r="J23" s="91">
        <f>IF(C23=1,'Step 2 - Dimensionless Depth'!$E$22,IF(C23=2,'Step 2 - Dimensionless Depth'!$E$32,'Step 2 - Dimensionless Depth'!$E$42))</f>
        <v>3.81270367756871</v>
      </c>
      <c r="K23" s="92" t="str">
        <f t="shared" si="3"/>
        <v/>
      </c>
    </row>
    <row r="24" spans="2:18" x14ac:dyDescent="0.2">
      <c r="B24" s="57">
        <f>'Step 1 - Basin Size &amp; Location'!D47</f>
        <v>1</v>
      </c>
      <c r="C24" s="58" t="str">
        <f>IF(('Step 1 - Basin Size &amp; Location'!$B$47)="","",'Step 1 - Basin Size &amp; Location'!$B$47)</f>
        <v/>
      </c>
      <c r="D24" s="58" t="str">
        <f>IF('Step 1 - Basin Size &amp; Location'!F47="","",'Step 1 - Basin Size &amp; Location'!F47)</f>
        <v/>
      </c>
      <c r="E24" s="58" t="str">
        <f>IF('Step 1 - Basin Size &amp; Location'!H47="","",'Step 1 - Basin Size &amp; Location'!H47)</f>
        <v/>
      </c>
      <c r="F24" s="58" t="str">
        <f>IF('Step 3 - Mean Annual Precip'!D21="","",'Step 3 - Mean Annual Precip'!D21)</f>
        <v/>
      </c>
      <c r="G24" s="64">
        <f t="shared" si="2"/>
        <v>0</v>
      </c>
      <c r="H24" s="64">
        <f t="shared" si="0"/>
        <v>0</v>
      </c>
      <c r="I24" s="64">
        <f t="shared" si="1"/>
        <v>0</v>
      </c>
      <c r="J24" s="88">
        <f>IF(C24=1,'Step 2 - Dimensionless Depth'!$E$22,IF(C24=2,'Step 2 - Dimensionless Depth'!$E$32,'Step 2 - Dimensionless Depth'!$E$42))</f>
        <v>3.5605066773119085</v>
      </c>
      <c r="K24" s="93" t="str">
        <f t="shared" si="3"/>
        <v/>
      </c>
    </row>
    <row r="25" spans="2:18" x14ac:dyDescent="0.2">
      <c r="B25" s="59">
        <f>'Step 1 - Basin Size &amp; Location'!D48</f>
        <v>2</v>
      </c>
      <c r="C25" s="14" t="str">
        <f>IF(('Step 1 - Basin Size &amp; Location'!$B$47)="","",'Step 1 - Basin Size &amp; Location'!$B$47)</f>
        <v/>
      </c>
      <c r="D25" s="14" t="str">
        <f>IF('Step 1 - Basin Size &amp; Location'!F48="","",'Step 1 - Basin Size &amp; Location'!F48)</f>
        <v/>
      </c>
      <c r="E25" s="14" t="str">
        <f>IF('Step 1 - Basin Size &amp; Location'!H48="","",'Step 1 - Basin Size &amp; Location'!H48)</f>
        <v/>
      </c>
      <c r="F25" s="14" t="str">
        <f>IF('Step 3 - Mean Annual Precip'!D22="","",'Step 3 - Mean Annual Precip'!D22)</f>
        <v/>
      </c>
      <c r="G25" s="65">
        <f t="shared" si="2"/>
        <v>0</v>
      </c>
      <c r="H25" s="65">
        <f t="shared" si="0"/>
        <v>0</v>
      </c>
      <c r="I25" s="65">
        <f t="shared" si="1"/>
        <v>0</v>
      </c>
      <c r="J25" s="90">
        <f>IF(C25=1,'Step 2 - Dimensionless Depth'!$E$22,IF(C25=2,'Step 2 - Dimensionless Depth'!$E$32,'Step 2 - Dimensionless Depth'!$E$42))</f>
        <v>3.5605066773119085</v>
      </c>
      <c r="K25" s="89" t="str">
        <f t="shared" si="3"/>
        <v/>
      </c>
    </row>
    <row r="26" spans="2:18" x14ac:dyDescent="0.2">
      <c r="B26" s="59">
        <f>'Step 1 - Basin Size &amp; Location'!D49</f>
        <v>3</v>
      </c>
      <c r="C26" s="14" t="str">
        <f>IF(('Step 1 - Basin Size &amp; Location'!$B$47)="","",'Step 1 - Basin Size &amp; Location'!$B$47)</f>
        <v/>
      </c>
      <c r="D26" s="14" t="str">
        <f>IF('Step 1 - Basin Size &amp; Location'!F49="","",'Step 1 - Basin Size &amp; Location'!F49)</f>
        <v/>
      </c>
      <c r="E26" s="14" t="str">
        <f>IF('Step 1 - Basin Size &amp; Location'!H49="","",'Step 1 - Basin Size &amp; Location'!H49)</f>
        <v/>
      </c>
      <c r="F26" s="14" t="str">
        <f>IF('Step 3 - Mean Annual Precip'!D23="","",'Step 3 - Mean Annual Precip'!D23)</f>
        <v/>
      </c>
      <c r="G26" s="65">
        <f t="shared" si="2"/>
        <v>0</v>
      </c>
      <c r="H26" s="65">
        <f t="shared" si="0"/>
        <v>0</v>
      </c>
      <c r="I26" s="65">
        <f t="shared" si="1"/>
        <v>0</v>
      </c>
      <c r="J26" s="90">
        <f>IF(C26=1,'Step 2 - Dimensionless Depth'!$E$22,IF(C26=2,'Step 2 - Dimensionless Depth'!$E$32,'Step 2 - Dimensionless Depth'!$E$42))</f>
        <v>3.5605066773119085</v>
      </c>
      <c r="K26" s="89" t="str">
        <f t="shared" si="3"/>
        <v/>
      </c>
    </row>
    <row r="27" spans="2:18" x14ac:dyDescent="0.2">
      <c r="B27" s="59">
        <f>'Step 1 - Basin Size &amp; Location'!D50</f>
        <v>4</v>
      </c>
      <c r="C27" s="14" t="str">
        <f>IF(('Step 1 - Basin Size &amp; Location'!$B$47)="","",'Step 1 - Basin Size &amp; Location'!$B$47)</f>
        <v/>
      </c>
      <c r="D27" s="14" t="str">
        <f>IF('Step 1 - Basin Size &amp; Location'!F50="","",'Step 1 - Basin Size &amp; Location'!F50)</f>
        <v/>
      </c>
      <c r="E27" s="14" t="str">
        <f>IF('Step 1 - Basin Size &amp; Location'!H50="","",'Step 1 - Basin Size &amp; Location'!H50)</f>
        <v/>
      </c>
      <c r="F27" s="14" t="str">
        <f>IF('Step 3 - Mean Annual Precip'!D24="","",'Step 3 - Mean Annual Precip'!D24)</f>
        <v/>
      </c>
      <c r="G27" s="65">
        <f t="shared" si="2"/>
        <v>0</v>
      </c>
      <c r="H27" s="65">
        <f t="shared" si="0"/>
        <v>0</v>
      </c>
      <c r="I27" s="65">
        <f t="shared" si="1"/>
        <v>0</v>
      </c>
      <c r="J27" s="90">
        <f>IF(C27=1,'Step 2 - Dimensionless Depth'!$E$22,IF(C27=2,'Step 2 - Dimensionless Depth'!$E$32,'Step 2 - Dimensionless Depth'!$E$42))</f>
        <v>3.5605066773119085</v>
      </c>
      <c r="K27" s="89" t="str">
        <f t="shared" si="3"/>
        <v/>
      </c>
    </row>
    <row r="28" spans="2:18" x14ac:dyDescent="0.2">
      <c r="B28" s="59">
        <f>'Step 1 - Basin Size &amp; Location'!D51</f>
        <v>5</v>
      </c>
      <c r="C28" s="14" t="str">
        <f>IF(('Step 1 - Basin Size &amp; Location'!$B$47)="","",'Step 1 - Basin Size &amp; Location'!$B$47)</f>
        <v/>
      </c>
      <c r="D28" s="14" t="str">
        <f>IF('Step 1 - Basin Size &amp; Location'!F51="","",'Step 1 - Basin Size &amp; Location'!F51)</f>
        <v/>
      </c>
      <c r="E28" s="14" t="str">
        <f>IF('Step 1 - Basin Size &amp; Location'!H51="","",'Step 1 - Basin Size &amp; Location'!H51)</f>
        <v/>
      </c>
      <c r="F28" s="14" t="str">
        <f>IF('Step 3 - Mean Annual Precip'!D25="","",'Step 3 - Mean Annual Precip'!D25)</f>
        <v/>
      </c>
      <c r="G28" s="65">
        <f t="shared" si="2"/>
        <v>0</v>
      </c>
      <c r="H28" s="65">
        <f t="shared" si="0"/>
        <v>0</v>
      </c>
      <c r="I28" s="65">
        <f t="shared" si="1"/>
        <v>0</v>
      </c>
      <c r="J28" s="90">
        <f>IF(C28=1,'Step 2 - Dimensionless Depth'!$E$22,IF(C28=2,'Step 2 - Dimensionless Depth'!$E$32,'Step 2 - Dimensionless Depth'!$E$42))</f>
        <v>3.5605066773119085</v>
      </c>
      <c r="K28" s="89" t="str">
        <f t="shared" si="3"/>
        <v/>
      </c>
    </row>
    <row r="29" spans="2:18" x14ac:dyDescent="0.2">
      <c r="B29" s="59">
        <f>'Step 1 - Basin Size &amp; Location'!D52</f>
        <v>6</v>
      </c>
      <c r="C29" s="14" t="str">
        <f>IF(('Step 1 - Basin Size &amp; Location'!$B$47)="","",'Step 1 - Basin Size &amp; Location'!$B$47)</f>
        <v/>
      </c>
      <c r="D29" s="14" t="str">
        <f>IF('Step 1 - Basin Size &amp; Location'!F52="","",'Step 1 - Basin Size &amp; Location'!F52)</f>
        <v/>
      </c>
      <c r="E29" s="14" t="str">
        <f>IF('Step 1 - Basin Size &amp; Location'!H52="","",'Step 1 - Basin Size &amp; Location'!H52)</f>
        <v/>
      </c>
      <c r="F29" s="14" t="str">
        <f>IF('Step 3 - Mean Annual Precip'!D26="","",'Step 3 - Mean Annual Precip'!D26)</f>
        <v/>
      </c>
      <c r="G29" s="65">
        <f t="shared" si="2"/>
        <v>0</v>
      </c>
      <c r="H29" s="65">
        <f t="shared" si="0"/>
        <v>0</v>
      </c>
      <c r="I29" s="65">
        <f t="shared" si="1"/>
        <v>0</v>
      </c>
      <c r="J29" s="90">
        <f>IF(C29=1,'Step 2 - Dimensionless Depth'!$E$22,IF(C29=2,'Step 2 - Dimensionless Depth'!$E$32,'Step 2 - Dimensionless Depth'!$E$42))</f>
        <v>3.5605066773119085</v>
      </c>
      <c r="K29" s="89" t="str">
        <f t="shared" si="3"/>
        <v/>
      </c>
    </row>
    <row r="30" spans="2:18" x14ac:dyDescent="0.2">
      <c r="B30" s="59">
        <f>'Step 1 - Basin Size &amp; Location'!D53</f>
        <v>7</v>
      </c>
      <c r="C30" s="14" t="str">
        <f>IF(('Step 1 - Basin Size &amp; Location'!$B$47)="","",'Step 1 - Basin Size &amp; Location'!$B$47)</f>
        <v/>
      </c>
      <c r="D30" s="14" t="str">
        <f>IF('Step 1 - Basin Size &amp; Location'!F53="","",'Step 1 - Basin Size &amp; Location'!F53)</f>
        <v/>
      </c>
      <c r="E30" s="14" t="str">
        <f>IF('Step 1 - Basin Size &amp; Location'!H53="","",'Step 1 - Basin Size &amp; Location'!H53)</f>
        <v/>
      </c>
      <c r="F30" s="14" t="str">
        <f>IF('Step 3 - Mean Annual Precip'!D27="","",'Step 3 - Mean Annual Precip'!D27)</f>
        <v/>
      </c>
      <c r="G30" s="65">
        <f t="shared" si="2"/>
        <v>0</v>
      </c>
      <c r="H30" s="65">
        <f t="shared" si="0"/>
        <v>0</v>
      </c>
      <c r="I30" s="65">
        <f t="shared" si="1"/>
        <v>0</v>
      </c>
      <c r="J30" s="90">
        <f>IF(C30=1,'Step 2 - Dimensionless Depth'!$E$22,IF(C30=2,'Step 2 - Dimensionless Depth'!$E$32,'Step 2 - Dimensionless Depth'!$E$42))</f>
        <v>3.5605066773119085</v>
      </c>
      <c r="K30" s="89" t="str">
        <f t="shared" si="3"/>
        <v/>
      </c>
    </row>
    <row r="31" spans="2:18" x14ac:dyDescent="0.2">
      <c r="B31" s="59">
        <f>'Step 1 - Basin Size &amp; Location'!D54</f>
        <v>8</v>
      </c>
      <c r="C31" s="14" t="str">
        <f>IF(('Step 1 - Basin Size &amp; Location'!$B$47)="","",'Step 1 - Basin Size &amp; Location'!$B$47)</f>
        <v/>
      </c>
      <c r="D31" s="14" t="str">
        <f>IF('Step 1 - Basin Size &amp; Location'!F54="","",'Step 1 - Basin Size &amp; Location'!F54)</f>
        <v/>
      </c>
      <c r="E31" s="14" t="str">
        <f>IF('Step 1 - Basin Size &amp; Location'!H54="","",'Step 1 - Basin Size &amp; Location'!H54)</f>
        <v/>
      </c>
      <c r="F31" s="14" t="str">
        <f>IF('Step 3 - Mean Annual Precip'!D28="","",'Step 3 - Mean Annual Precip'!D28)</f>
        <v/>
      </c>
      <c r="G31" s="65">
        <f t="shared" si="2"/>
        <v>0</v>
      </c>
      <c r="H31" s="65">
        <f t="shared" si="0"/>
        <v>0</v>
      </c>
      <c r="I31" s="65">
        <f t="shared" si="1"/>
        <v>0</v>
      </c>
      <c r="J31" s="90">
        <f>IF(C31=1,'Step 2 - Dimensionless Depth'!$E$22,IF(C31=2,'Step 2 - Dimensionless Depth'!$E$32,'Step 2 - Dimensionless Depth'!$E$42))</f>
        <v>3.5605066773119085</v>
      </c>
      <c r="K31" s="89" t="str">
        <f t="shared" si="3"/>
        <v/>
      </c>
    </row>
    <row r="32" spans="2:18" x14ac:dyDescent="0.2">
      <c r="B32" s="59">
        <f>'Step 1 - Basin Size &amp; Location'!D55</f>
        <v>9</v>
      </c>
      <c r="C32" s="14" t="str">
        <f>IF(('Step 1 - Basin Size &amp; Location'!$B$47)="","",'Step 1 - Basin Size &amp; Location'!$B$47)</f>
        <v/>
      </c>
      <c r="D32" s="14" t="str">
        <f>IF('Step 1 - Basin Size &amp; Location'!F55="","",'Step 1 - Basin Size &amp; Location'!F55)</f>
        <v/>
      </c>
      <c r="E32" s="14" t="str">
        <f>IF('Step 1 - Basin Size &amp; Location'!H55="","",'Step 1 - Basin Size &amp; Location'!H55)</f>
        <v/>
      </c>
      <c r="F32" s="14" t="str">
        <f>IF('Step 3 - Mean Annual Precip'!D29="","",'Step 3 - Mean Annual Precip'!D29)</f>
        <v/>
      </c>
      <c r="G32" s="65">
        <f t="shared" si="2"/>
        <v>0</v>
      </c>
      <c r="H32" s="65">
        <f t="shared" si="0"/>
        <v>0</v>
      </c>
      <c r="I32" s="65">
        <f t="shared" si="1"/>
        <v>0</v>
      </c>
      <c r="J32" s="90">
        <f>IF(C32=1,'Step 2 - Dimensionless Depth'!$E$22,IF(C32=2,'Step 2 - Dimensionless Depth'!$E$32,'Step 2 - Dimensionless Depth'!$E$42))</f>
        <v>3.5605066773119085</v>
      </c>
      <c r="K32" s="89" t="str">
        <f t="shared" si="3"/>
        <v/>
      </c>
    </row>
    <row r="33" spans="2:13" ht="13.5" thickBot="1" x14ac:dyDescent="0.25">
      <c r="B33" s="60">
        <f>'Step 1 - Basin Size &amp; Location'!D56</f>
        <v>10</v>
      </c>
      <c r="C33" s="27" t="str">
        <f>IF(('Step 1 - Basin Size &amp; Location'!$B$47)="","",'Step 1 - Basin Size &amp; Location'!$B$47)</f>
        <v/>
      </c>
      <c r="D33" s="27" t="str">
        <f>IF('Step 1 - Basin Size &amp; Location'!F56="","",'Step 1 - Basin Size &amp; Location'!F56)</f>
        <v/>
      </c>
      <c r="E33" s="27" t="str">
        <f>IF('Step 1 - Basin Size &amp; Location'!H56="","",'Step 1 - Basin Size &amp; Location'!H56)</f>
        <v/>
      </c>
      <c r="F33" s="27" t="str">
        <f>IF('Step 3 - Mean Annual Precip'!D30="","",'Step 3 - Mean Annual Precip'!D30)</f>
        <v/>
      </c>
      <c r="G33" s="66">
        <f t="shared" si="2"/>
        <v>0</v>
      </c>
      <c r="H33" s="66">
        <f t="shared" si="0"/>
        <v>0</v>
      </c>
      <c r="I33" s="66">
        <f t="shared" si="1"/>
        <v>0</v>
      </c>
      <c r="J33" s="91">
        <f>IF(C33=1,'Step 2 - Dimensionless Depth'!$E$22,IF(C33=2,'Step 2 - Dimensionless Depth'!$E$32,'Step 2 - Dimensionless Depth'!$E$42))</f>
        <v>3.5605066773119085</v>
      </c>
      <c r="K33" s="94" t="str">
        <f t="shared" si="3"/>
        <v/>
      </c>
      <c r="M33" s="68"/>
    </row>
    <row r="34" spans="2:13" x14ac:dyDescent="0.2">
      <c r="B34" s="11"/>
      <c r="C34" s="11"/>
      <c r="D34" s="11"/>
      <c r="E34" s="11"/>
      <c r="F34" s="11"/>
      <c r="G34" s="67"/>
      <c r="H34" s="67"/>
      <c r="I34" s="67"/>
      <c r="J34" s="10"/>
      <c r="K34" s="67"/>
      <c r="M34" s="68"/>
    </row>
    <row r="35" spans="2:13" x14ac:dyDescent="0.2">
      <c r="B35" s="11"/>
      <c r="C35" s="11"/>
      <c r="D35" s="11"/>
      <c r="E35" s="11"/>
      <c r="F35" s="11"/>
      <c r="G35" s="67"/>
      <c r="H35" s="67"/>
      <c r="I35" s="67"/>
      <c r="J35" s="10"/>
      <c r="K35" s="67"/>
      <c r="L35" s="1"/>
    </row>
    <row r="36" spans="2:13" x14ac:dyDescent="0.2">
      <c r="B36" s="11"/>
      <c r="C36" s="11"/>
      <c r="D36" s="11"/>
      <c r="E36" s="11"/>
      <c r="F36" s="11"/>
      <c r="G36" s="67"/>
      <c r="H36" s="67"/>
      <c r="I36" s="67" t="s">
        <v>80</v>
      </c>
      <c r="J36" s="10"/>
      <c r="K36" s="68">
        <f>IF(D24="",(AVERAGE(K14:K23)*('Step 1 - Basin Size &amp; Location'!C37/'Step 1 - Basin Size &amp; Location'!E13)),(AVERAGE(K14:K23)*('Step 1 - Basin Size &amp; Location'!C37/'Step 1 - Basin Size &amp; Location'!E13))+(AVERAGE(K24:K33)*('Step 1 - Basin Size &amp; Location'!C47/'Step 1 - Basin Size &amp; Location'!E13)))</f>
        <v>6.0637620558420533</v>
      </c>
    </row>
    <row r="37" spans="2:13" ht="13.5" thickBot="1" x14ac:dyDescent="0.25">
      <c r="B37" s="11"/>
      <c r="C37" s="11"/>
      <c r="D37" s="11"/>
      <c r="E37" s="11"/>
      <c r="F37" s="11"/>
      <c r="G37" s="67"/>
      <c r="H37" s="3"/>
      <c r="I37" s="67" t="s">
        <v>2</v>
      </c>
      <c r="J37" s="4"/>
      <c r="K37" s="69">
        <v>0.98</v>
      </c>
      <c r="L37" s="4" t="s">
        <v>61</v>
      </c>
    </row>
    <row r="38" spans="2:13" ht="13.5" thickBot="1" x14ac:dyDescent="0.25">
      <c r="B38" s="11"/>
      <c r="C38" s="11"/>
      <c r="D38" s="11"/>
      <c r="E38" s="11"/>
      <c r="F38" s="11"/>
      <c r="G38" s="67"/>
      <c r="H38" s="67"/>
      <c r="I38" s="51" t="s">
        <v>76</v>
      </c>
      <c r="J38" s="10"/>
      <c r="K38" s="84">
        <f>+K36*K37</f>
        <v>5.9424868147252123</v>
      </c>
      <c r="L38" s="47" t="s">
        <v>55</v>
      </c>
    </row>
    <row r="40" spans="2:13" ht="14.25" customHeight="1" x14ac:dyDescent="0.2">
      <c r="C40" s="62"/>
      <c r="D40" s="114"/>
      <c r="E40" s="114"/>
      <c r="F40" s="114"/>
      <c r="G40" s="114"/>
      <c r="H40" s="114"/>
      <c r="I40" s="114"/>
      <c r="J40" s="114"/>
      <c r="K40" s="114"/>
      <c r="L40" s="114"/>
    </row>
  </sheetData>
  <mergeCells count="5">
    <mergeCell ref="N16:R17"/>
    <mergeCell ref="D40:L40"/>
    <mergeCell ref="J12:J13"/>
    <mergeCell ref="N19:R22"/>
    <mergeCell ref="G12:I12"/>
  </mergeCells>
  <phoneticPr fontId="1" type="noConversion"/>
  <pageMargins left="0.75" right="0.75" top="1" bottom="1" header="0.5" footer="0.5"/>
  <pageSetup paperSize="256" scale="8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START HERE Intro-Purpose</vt:lpstr>
      <vt:lpstr>Step 1 - Basin Size &amp; Location</vt:lpstr>
      <vt:lpstr>Step 2 - Dimensionless Depth</vt:lpstr>
      <vt:lpstr>Step 3 - Mean Annual Precip</vt:lpstr>
      <vt:lpstr>Step 4 - Mean Storm Depth</vt:lpstr>
    </vt:vector>
  </TitlesOfParts>
  <Company>dnrc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Michele Lemieux</dc:creator>
  <cp:lastModifiedBy>Lemieux, Michele</cp:lastModifiedBy>
  <cp:lastPrinted>2020-03-05T15:37:55Z</cp:lastPrinted>
  <dcterms:created xsi:type="dcterms:W3CDTF">2008-01-02T19:04:04Z</dcterms:created>
  <dcterms:modified xsi:type="dcterms:W3CDTF">2021-07-15T19:39:08Z</dcterms:modified>
</cp:coreProperties>
</file>